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codeName="ThisWorkbook" defaultThemeVersion="166925"/>
  <mc:AlternateContent xmlns:mc="http://schemas.openxmlformats.org/markup-compatibility/2006">
    <mc:Choice Requires="x15">
      <x15ac:absPath xmlns:x15ac="http://schemas.microsoft.com/office/spreadsheetml/2010/11/ac" url="/Users/svencarlin/Desktop/2026 Platform/2026 course content/"/>
    </mc:Choice>
  </mc:AlternateContent>
  <xr:revisionPtr revIDLastSave="0" documentId="13_ncr:1_{B829132A-521F-B144-9773-C7A7D2833C01}" xr6:coauthVersionLast="47" xr6:coauthVersionMax="47" xr10:uidLastSave="{00000000-0000-0000-0000-000000000000}"/>
  <bookViews>
    <workbookView xWindow="160" yWindow="740" windowWidth="27500" windowHeight="19960" activeTab="2" xr2:uid="{9B3D0507-3FCF-4BF7-B8E2-05D9214F0678}"/>
  </bookViews>
  <sheets>
    <sheet name="= (3)" sheetId="111" r:id="rId1"/>
    <sheet name="DATA" sheetId="150" r:id="rId2"/>
    <sheet name="COMPARATIVE TABLE" sheetId="35" r:id="rId3"/>
    <sheet name="ADYEN" sheetId="153" r:id="rId4"/>
    <sheet name="CHTR" sheetId="152" r:id="rId5"/>
    <sheet name="CSU" sheetId="151" r:id="rId6"/>
    <sheet name="NOMD" sheetId="149" r:id="rId7"/>
    <sheet name="LULU" sheetId="148" r:id="rId8"/>
    <sheet name="Tencent" sheetId="147" r:id="rId9"/>
    <sheet name="ASML (2)" sheetId="146" r:id="rId10"/>
    <sheet name="BHP" sheetId="144" r:id="rId11"/>
    <sheet name="OXY" sheetId="143" r:id="rId12"/>
    <sheet name="TSLA" sheetId="142" r:id="rId13"/>
    <sheet name="META" sheetId="141" r:id="rId14"/>
    <sheet name="MSFT" sheetId="140" r:id="rId15"/>
    <sheet name="NVDA" sheetId="139" r:id="rId16"/>
    <sheet name="ADBE" sheetId="137" r:id="rId17"/>
    <sheet name="XOM" sheetId="135" r:id="rId18"/>
    <sheet name="RUBIS" sheetId="134" r:id="rId19"/>
    <sheet name="SAMSUNG" sheetId="133" r:id="rId20"/>
    <sheet name="JDEP" sheetId="132" r:id="rId21"/>
    <sheet name="KHC" sheetId="131" r:id="rId22"/>
    <sheet name="VZ" sheetId="130" r:id="rId23"/>
    <sheet name="MDLZ" sheetId="129" r:id="rId24"/>
    <sheet name="APPLE" sheetId="114" r:id="rId25"/>
    <sheet name="S&amp;P 500" sheetId="116" r:id="rId26"/>
    <sheet name="GDX" sheetId="117" r:id="rId27"/>
    <sheet name="AMZN" sheetId="118" r:id="rId28"/>
    <sheet name="CNH" sheetId="136" r:id="rId29"/>
    <sheet name="10yT" sheetId="119" r:id="rId30"/>
    <sheet name="MCD" sheetId="123" r:id="rId31"/>
    <sheet name="NESN" sheetId="122" r:id="rId32"/>
    <sheet name="NKE" sheetId="121" r:id="rId33"/>
    <sheet name="DHL" sheetId="124" r:id="rId34"/>
    <sheet name="SCHD" sheetId="125" r:id="rId35"/>
    <sheet name="GOOG" sheetId="126" r:id="rId36"/>
    <sheet name="PBR" sheetId="127" r:id="rId37"/>
    <sheet name="ADM" sheetId="120" r:id="rId38"/>
    <sheet name="BRK" sheetId="128" r:id="rId39"/>
    <sheet name="MKT CAP - Price" sheetId="36" r:id="rId40"/>
  </sheets>
  <definedNames>
    <definedName name="pubhtml" localSheetId="39">'MKT CAP - Price'!$A$1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7" i="153" l="1"/>
  <c r="D17" i="153"/>
  <c r="E17" i="153" s="1"/>
  <c r="F17" i="153" s="1"/>
  <c r="G17" i="153" s="1"/>
  <c r="H17" i="153" s="1"/>
  <c r="I17" i="153" s="1"/>
  <c r="J17" i="153" s="1"/>
  <c r="K17" i="153" s="1"/>
  <c r="L17" i="153" s="1"/>
  <c r="M17" i="153" s="1"/>
  <c r="O13" i="153"/>
  <c r="O19" i="153" s="1"/>
  <c r="B13" i="153"/>
  <c r="C12" i="153"/>
  <c r="D12" i="153" s="1"/>
  <c r="N11" i="153"/>
  <c r="E11" i="153"/>
  <c r="F11" i="153" s="1"/>
  <c r="G11" i="153" s="1"/>
  <c r="H11" i="153" s="1"/>
  <c r="I11" i="153" s="1"/>
  <c r="J11" i="153" s="1"/>
  <c r="K11" i="153" s="1"/>
  <c r="L11" i="153" s="1"/>
  <c r="M11" i="153" s="1"/>
  <c r="D11" i="153"/>
  <c r="C11" i="153"/>
  <c r="C17" i="153" s="1"/>
  <c r="C7" i="153"/>
  <c r="C13" i="153" s="1"/>
  <c r="C19" i="153" s="1"/>
  <c r="D6" i="153"/>
  <c r="E6" i="153" s="1"/>
  <c r="F5" i="153"/>
  <c r="G5" i="153" s="1"/>
  <c r="H5" i="153" s="1"/>
  <c r="I5" i="153" s="1"/>
  <c r="J5" i="153" s="1"/>
  <c r="K5" i="153" s="1"/>
  <c r="L5" i="153" s="1"/>
  <c r="M5" i="153" s="1"/>
  <c r="E5" i="153"/>
  <c r="B11" i="150" a="1"/>
  <c r="B11" i="150" s="1"/>
  <c r="C3" i="153" s="1"/>
  <c r="D26" i="153" s="1"/>
  <c r="O13" i="118"/>
  <c r="N5" i="152"/>
  <c r="N11" i="152" s="1"/>
  <c r="N17" i="152" s="1"/>
  <c r="B10" i="150" a="1"/>
  <c r="B10" i="150" s="1"/>
  <c r="C12" i="35" s="1"/>
  <c r="C17" i="152"/>
  <c r="O13" i="152"/>
  <c r="O19" i="152" s="1"/>
  <c r="C13" i="152"/>
  <c r="C19" i="152" s="1"/>
  <c r="B13" i="152"/>
  <c r="C12" i="152"/>
  <c r="C18" i="152" s="1"/>
  <c r="D18" i="152" s="1"/>
  <c r="D11" i="152"/>
  <c r="D17" i="152" s="1"/>
  <c r="E17" i="152" s="1"/>
  <c r="F17" i="152" s="1"/>
  <c r="G17" i="152" s="1"/>
  <c r="H17" i="152" s="1"/>
  <c r="I17" i="152" s="1"/>
  <c r="J17" i="152" s="1"/>
  <c r="K17" i="152" s="1"/>
  <c r="L17" i="152" s="1"/>
  <c r="M17" i="152" s="1"/>
  <c r="C11" i="152"/>
  <c r="C7" i="152"/>
  <c r="D6" i="152"/>
  <c r="D7" i="152" s="1"/>
  <c r="E5" i="152"/>
  <c r="F5" i="152" s="1"/>
  <c r="G5" i="152" s="1"/>
  <c r="H5" i="152" s="1"/>
  <c r="I5" i="152" s="1"/>
  <c r="J5" i="152" s="1"/>
  <c r="K5" i="152" s="1"/>
  <c r="L5" i="152" s="1"/>
  <c r="M5" i="152" s="1"/>
  <c r="B9" i="150" a="1"/>
  <c r="B9" i="150" s="1"/>
  <c r="C9" i="150" s="1"/>
  <c r="D10" i="35"/>
  <c r="C18" i="151"/>
  <c r="D18" i="151" s="1"/>
  <c r="N17" i="151"/>
  <c r="O13" i="151"/>
  <c r="O19" i="151" s="1"/>
  <c r="B13" i="151"/>
  <c r="D12" i="151"/>
  <c r="E12" i="151" s="1"/>
  <c r="C12" i="151"/>
  <c r="N11" i="151"/>
  <c r="D11" i="151"/>
  <c r="D17" i="151" s="1"/>
  <c r="E17" i="151" s="1"/>
  <c r="F17" i="151" s="1"/>
  <c r="G17" i="151" s="1"/>
  <c r="H17" i="151" s="1"/>
  <c r="I17" i="151" s="1"/>
  <c r="J17" i="151" s="1"/>
  <c r="K17" i="151" s="1"/>
  <c r="L17" i="151" s="1"/>
  <c r="M17" i="151" s="1"/>
  <c r="C11" i="151"/>
  <c r="C17" i="151" s="1"/>
  <c r="C7" i="151"/>
  <c r="C13" i="151" s="1"/>
  <c r="C19" i="151" s="1"/>
  <c r="D6" i="151"/>
  <c r="D7" i="151" s="1"/>
  <c r="E5" i="151"/>
  <c r="F5" i="151" s="1"/>
  <c r="G5" i="151" s="1"/>
  <c r="H5" i="151" s="1"/>
  <c r="I5" i="151" s="1"/>
  <c r="J5" i="151" s="1"/>
  <c r="K5" i="151" s="1"/>
  <c r="L5" i="151" s="1"/>
  <c r="M5" i="151" s="1"/>
  <c r="B8" i="150" a="1"/>
  <c r="B8" i="150" s="1"/>
  <c r="C8" i="150" s="1"/>
  <c r="D9" i="35"/>
  <c r="B7" i="150" a="1"/>
  <c r="B7" i="150" s="1"/>
  <c r="C9" i="35" s="1"/>
  <c r="E9" i="35" s="1"/>
  <c r="B6" i="150" a="1"/>
  <c r="B6" i="150" s="1"/>
  <c r="C8" i="35" s="1"/>
  <c r="B5" i="150" a="1"/>
  <c r="B5" i="150" s="1"/>
  <c r="C7" i="35" s="1"/>
  <c r="D6" i="35"/>
  <c r="B4" i="150" a="1"/>
  <c r="B4" i="150" s="1"/>
  <c r="C3" i="126" s="1"/>
  <c r="B3" i="150" a="1"/>
  <c r="B3" i="150" s="1"/>
  <c r="C5" i="35" s="1"/>
  <c r="C3" i="114" s="1"/>
  <c r="B2" i="150" a="1"/>
  <c r="B2" i="150" s="1"/>
  <c r="B3" i="140" s="1"/>
  <c r="C13" i="35" l="1"/>
  <c r="C18" i="153"/>
  <c r="D18" i="153" s="1"/>
  <c r="E18" i="153" s="1"/>
  <c r="D13" i="153"/>
  <c r="E12" i="153"/>
  <c r="E19" i="153"/>
  <c r="F18" i="153"/>
  <c r="F6" i="153"/>
  <c r="E7" i="153"/>
  <c r="D7" i="153"/>
  <c r="C3" i="152"/>
  <c r="D26" i="152" s="1"/>
  <c r="D12" i="152"/>
  <c r="D13" i="152" s="1"/>
  <c r="E6" i="152"/>
  <c r="D19" i="152"/>
  <c r="E18" i="152"/>
  <c r="E12" i="152"/>
  <c r="E11" i="152"/>
  <c r="F11" i="152" s="1"/>
  <c r="G11" i="152" s="1"/>
  <c r="H11" i="152" s="1"/>
  <c r="I11" i="152" s="1"/>
  <c r="J11" i="152" s="1"/>
  <c r="K11" i="152" s="1"/>
  <c r="L11" i="152" s="1"/>
  <c r="M11" i="152" s="1"/>
  <c r="C11" i="35"/>
  <c r="C3" i="128"/>
  <c r="C10" i="35"/>
  <c r="D8" i="150"/>
  <c r="E6" i="151"/>
  <c r="F6" i="151" s="1"/>
  <c r="G6" i="151" s="1"/>
  <c r="F7" i="151"/>
  <c r="F12" i="151"/>
  <c r="E18" i="151"/>
  <c r="D19" i="151"/>
  <c r="E7" i="151"/>
  <c r="E11" i="151"/>
  <c r="F11" i="151" s="1"/>
  <c r="G11" i="151" s="1"/>
  <c r="H11" i="151" s="1"/>
  <c r="I11" i="151" s="1"/>
  <c r="J11" i="151" s="1"/>
  <c r="K11" i="151" s="1"/>
  <c r="L11" i="151" s="1"/>
  <c r="M11" i="151" s="1"/>
  <c r="D13" i="151"/>
  <c r="C3" i="142"/>
  <c r="C3" i="118"/>
  <c r="C3" i="141"/>
  <c r="C6" i="35"/>
  <c r="E6" i="35" s="1"/>
  <c r="C4" i="35"/>
  <c r="B1" i="150" a="1"/>
  <c r="B1" i="150" s="1"/>
  <c r="C3" i="35" s="1"/>
  <c r="C18" i="149"/>
  <c r="D18" i="149" s="1"/>
  <c r="O13" i="149"/>
  <c r="O19" i="149" s="1"/>
  <c r="B13" i="149"/>
  <c r="C12" i="149"/>
  <c r="D12" i="149" s="1"/>
  <c r="N11" i="149"/>
  <c r="N17" i="149" s="1"/>
  <c r="D11" i="149"/>
  <c r="E11" i="149" s="1"/>
  <c r="F11" i="149" s="1"/>
  <c r="G11" i="149" s="1"/>
  <c r="H11" i="149" s="1"/>
  <c r="I11" i="149" s="1"/>
  <c r="J11" i="149" s="1"/>
  <c r="K11" i="149" s="1"/>
  <c r="L11" i="149" s="1"/>
  <c r="M11" i="149" s="1"/>
  <c r="C11" i="149"/>
  <c r="C17" i="149" s="1"/>
  <c r="C7" i="149"/>
  <c r="C13" i="149" s="1"/>
  <c r="C19" i="149" s="1"/>
  <c r="D6" i="149"/>
  <c r="D7" i="149" s="1"/>
  <c r="E5" i="149"/>
  <c r="F5" i="149" s="1"/>
  <c r="G5" i="149" s="1"/>
  <c r="H5" i="149" s="1"/>
  <c r="I5" i="149" s="1"/>
  <c r="J5" i="149" s="1"/>
  <c r="K5" i="149" s="1"/>
  <c r="L5" i="149" s="1"/>
  <c r="M5" i="149" s="1"/>
  <c r="D49" i="35"/>
  <c r="C49" i="35"/>
  <c r="C3" i="111" s="1"/>
  <c r="D47" i="35"/>
  <c r="C48" i="35"/>
  <c r="D26" i="148"/>
  <c r="D17" i="148"/>
  <c r="E17" i="148" s="1"/>
  <c r="F17" i="148" s="1"/>
  <c r="G17" i="148" s="1"/>
  <c r="H17" i="148" s="1"/>
  <c r="I17" i="148" s="1"/>
  <c r="J17" i="148" s="1"/>
  <c r="K17" i="148" s="1"/>
  <c r="L17" i="148" s="1"/>
  <c r="M17" i="148" s="1"/>
  <c r="O13" i="148"/>
  <c r="O19" i="148" s="1"/>
  <c r="B13" i="148"/>
  <c r="C12" i="148"/>
  <c r="C18" i="148" s="1"/>
  <c r="D18" i="148" s="1"/>
  <c r="N11" i="148"/>
  <c r="N17" i="148" s="1"/>
  <c r="D11" i="148"/>
  <c r="E11" i="148" s="1"/>
  <c r="F11" i="148" s="1"/>
  <c r="G11" i="148" s="1"/>
  <c r="H11" i="148" s="1"/>
  <c r="I11" i="148" s="1"/>
  <c r="J11" i="148" s="1"/>
  <c r="K11" i="148" s="1"/>
  <c r="L11" i="148" s="1"/>
  <c r="M11" i="148" s="1"/>
  <c r="C11" i="148"/>
  <c r="C17" i="148" s="1"/>
  <c r="C7" i="148"/>
  <c r="C13" i="148" s="1"/>
  <c r="C19" i="148" s="1"/>
  <c r="D6" i="148"/>
  <c r="D7" i="148" s="1"/>
  <c r="G5" i="148"/>
  <c r="H5" i="148" s="1"/>
  <c r="I5" i="148" s="1"/>
  <c r="J5" i="148" s="1"/>
  <c r="K5" i="148" s="1"/>
  <c r="L5" i="148" s="1"/>
  <c r="M5" i="148" s="1"/>
  <c r="F5" i="148"/>
  <c r="E5" i="148"/>
  <c r="C37" i="35"/>
  <c r="C47" i="35"/>
  <c r="C12" i="126"/>
  <c r="D19" i="153" l="1"/>
  <c r="G6" i="153"/>
  <c r="F7" i="153"/>
  <c r="G18" i="153"/>
  <c r="F19" i="153"/>
  <c r="E13" i="153"/>
  <c r="F12" i="153"/>
  <c r="F6" i="152"/>
  <c r="E7" i="152"/>
  <c r="F18" i="152"/>
  <c r="E19" i="152"/>
  <c r="E13" i="152"/>
  <c r="F12" i="152"/>
  <c r="C3" i="151"/>
  <c r="D26" i="151" s="1"/>
  <c r="E10" i="35"/>
  <c r="F18" i="151"/>
  <c r="E19" i="151"/>
  <c r="F13" i="151"/>
  <c r="G12" i="151"/>
  <c r="E13" i="151"/>
  <c r="H6" i="151"/>
  <c r="G7" i="151"/>
  <c r="C3" i="149"/>
  <c r="D26" i="149" s="1"/>
  <c r="E49" i="35"/>
  <c r="C3" i="139"/>
  <c r="D26" i="139" s="1"/>
  <c r="D13" i="149"/>
  <c r="E12" i="149"/>
  <c r="E18" i="149"/>
  <c r="D17" i="149"/>
  <c r="E17" i="149" s="1"/>
  <c r="F17" i="149" s="1"/>
  <c r="G17" i="149" s="1"/>
  <c r="H17" i="149" s="1"/>
  <c r="I17" i="149" s="1"/>
  <c r="J17" i="149" s="1"/>
  <c r="K17" i="149" s="1"/>
  <c r="L17" i="149" s="1"/>
  <c r="M17" i="149" s="1"/>
  <c r="E6" i="149"/>
  <c r="E47" i="35"/>
  <c r="E18" i="148"/>
  <c r="D19" i="148"/>
  <c r="E6" i="148"/>
  <c r="D12" i="148"/>
  <c r="D26" i="147"/>
  <c r="O13" i="147"/>
  <c r="O19" i="147" s="1"/>
  <c r="B13" i="147"/>
  <c r="C12" i="147"/>
  <c r="C18" i="147" s="1"/>
  <c r="D18" i="147" s="1"/>
  <c r="N11" i="147"/>
  <c r="N17" i="147" s="1"/>
  <c r="D11" i="147"/>
  <c r="D17" i="147" s="1"/>
  <c r="E17" i="147" s="1"/>
  <c r="F17" i="147" s="1"/>
  <c r="G17" i="147" s="1"/>
  <c r="H17" i="147" s="1"/>
  <c r="I17" i="147" s="1"/>
  <c r="J17" i="147" s="1"/>
  <c r="K17" i="147" s="1"/>
  <c r="L17" i="147" s="1"/>
  <c r="M17" i="147" s="1"/>
  <c r="C11" i="147"/>
  <c r="C17" i="147" s="1"/>
  <c r="C7" i="147"/>
  <c r="C13" i="147" s="1"/>
  <c r="C19" i="147" s="1"/>
  <c r="D6" i="147"/>
  <c r="D7" i="147" s="1"/>
  <c r="G5" i="147"/>
  <c r="H5" i="147" s="1"/>
  <c r="I5" i="147" s="1"/>
  <c r="J5" i="147" s="1"/>
  <c r="K5" i="147" s="1"/>
  <c r="L5" i="147" s="1"/>
  <c r="M5" i="147" s="1"/>
  <c r="F5" i="147"/>
  <c r="E5" i="147"/>
  <c r="D46" i="35"/>
  <c r="C46" i="35"/>
  <c r="C3" i="146" s="1"/>
  <c r="D26" i="146" s="1"/>
  <c r="N17" i="146"/>
  <c r="O13" i="146"/>
  <c r="O19" i="146" s="1"/>
  <c r="C13" i="146"/>
  <c r="C19" i="146" s="1"/>
  <c r="B13" i="146"/>
  <c r="D12" i="146"/>
  <c r="D13" i="146" s="1"/>
  <c r="C12" i="146"/>
  <c r="C18" i="146" s="1"/>
  <c r="D18" i="146" s="1"/>
  <c r="N11" i="146"/>
  <c r="D11" i="146"/>
  <c r="D17" i="146" s="1"/>
  <c r="E17" i="146" s="1"/>
  <c r="F17" i="146" s="1"/>
  <c r="G17" i="146" s="1"/>
  <c r="H17" i="146" s="1"/>
  <c r="I17" i="146" s="1"/>
  <c r="J17" i="146" s="1"/>
  <c r="K17" i="146" s="1"/>
  <c r="L17" i="146" s="1"/>
  <c r="M17" i="146" s="1"/>
  <c r="C11" i="146"/>
  <c r="C17" i="146" s="1"/>
  <c r="C7" i="146"/>
  <c r="D6" i="146"/>
  <c r="D7" i="146" s="1"/>
  <c r="E5" i="146"/>
  <c r="F5" i="146" s="1"/>
  <c r="G5" i="146" s="1"/>
  <c r="H5" i="146" s="1"/>
  <c r="I5" i="146" s="1"/>
  <c r="J5" i="146" s="1"/>
  <c r="K5" i="146" s="1"/>
  <c r="L5" i="146" s="1"/>
  <c r="M5" i="146" s="1"/>
  <c r="C45" i="35"/>
  <c r="C44" i="35"/>
  <c r="D45" i="35"/>
  <c r="D26" i="144"/>
  <c r="O13" i="144"/>
  <c r="O19" i="144" s="1"/>
  <c r="B13" i="144"/>
  <c r="C12" i="144"/>
  <c r="C18" i="144" s="1"/>
  <c r="D18" i="144" s="1"/>
  <c r="N11" i="144"/>
  <c r="N17" i="144" s="1"/>
  <c r="D11" i="144"/>
  <c r="D17" i="144" s="1"/>
  <c r="E17" i="144" s="1"/>
  <c r="F17" i="144" s="1"/>
  <c r="G17" i="144" s="1"/>
  <c r="H17" i="144" s="1"/>
  <c r="I17" i="144" s="1"/>
  <c r="J17" i="144" s="1"/>
  <c r="K17" i="144" s="1"/>
  <c r="L17" i="144" s="1"/>
  <c r="M17" i="144" s="1"/>
  <c r="C11" i="144"/>
  <c r="C17" i="144" s="1"/>
  <c r="C7" i="144"/>
  <c r="C13" i="144" s="1"/>
  <c r="C19" i="144" s="1"/>
  <c r="D6" i="144"/>
  <c r="D7" i="144" s="1"/>
  <c r="E5" i="144"/>
  <c r="F5" i="144" s="1"/>
  <c r="G5" i="144" s="1"/>
  <c r="H5" i="144" s="1"/>
  <c r="I5" i="144" s="1"/>
  <c r="J5" i="144" s="1"/>
  <c r="K5" i="144" s="1"/>
  <c r="L5" i="144" s="1"/>
  <c r="M5" i="144" s="1"/>
  <c r="D44" i="35"/>
  <c r="D26" i="143"/>
  <c r="O13" i="143"/>
  <c r="O19" i="143" s="1"/>
  <c r="B13" i="143"/>
  <c r="C12" i="143"/>
  <c r="C18" i="143" s="1"/>
  <c r="D18" i="143" s="1"/>
  <c r="N11" i="143"/>
  <c r="N17" i="143" s="1"/>
  <c r="D11" i="143"/>
  <c r="D17" i="143" s="1"/>
  <c r="E17" i="143" s="1"/>
  <c r="F17" i="143" s="1"/>
  <c r="G17" i="143" s="1"/>
  <c r="H17" i="143" s="1"/>
  <c r="I17" i="143" s="1"/>
  <c r="J17" i="143" s="1"/>
  <c r="K17" i="143" s="1"/>
  <c r="L17" i="143" s="1"/>
  <c r="M17" i="143" s="1"/>
  <c r="C11" i="143"/>
  <c r="C17" i="143" s="1"/>
  <c r="C7" i="143"/>
  <c r="C13" i="143" s="1"/>
  <c r="C19" i="143" s="1"/>
  <c r="D6" i="143"/>
  <c r="E5" i="143"/>
  <c r="F5" i="143" s="1"/>
  <c r="G5" i="143" s="1"/>
  <c r="H5" i="143" s="1"/>
  <c r="I5" i="143" s="1"/>
  <c r="J5" i="143" s="1"/>
  <c r="K5" i="143" s="1"/>
  <c r="L5" i="143" s="1"/>
  <c r="M5" i="143" s="1"/>
  <c r="C39" i="35"/>
  <c r="C43" i="35"/>
  <c r="D26" i="142"/>
  <c r="N17" i="142"/>
  <c r="O13" i="142"/>
  <c r="O19" i="142" s="1"/>
  <c r="C13" i="142"/>
  <c r="C19" i="142" s="1"/>
  <c r="B13" i="142"/>
  <c r="C12" i="142"/>
  <c r="D12" i="142" s="1"/>
  <c r="E12" i="142" s="1"/>
  <c r="N11" i="142"/>
  <c r="D11" i="142"/>
  <c r="D17" i="142" s="1"/>
  <c r="E17" i="142" s="1"/>
  <c r="F17" i="142" s="1"/>
  <c r="G17" i="142" s="1"/>
  <c r="H17" i="142" s="1"/>
  <c r="I17" i="142" s="1"/>
  <c r="J17" i="142" s="1"/>
  <c r="K17" i="142" s="1"/>
  <c r="L17" i="142" s="1"/>
  <c r="M17" i="142" s="1"/>
  <c r="C11" i="142"/>
  <c r="C17" i="142" s="1"/>
  <c r="C7" i="142"/>
  <c r="D6" i="142"/>
  <c r="D7" i="142" s="1"/>
  <c r="E5" i="142"/>
  <c r="F5" i="142" s="1"/>
  <c r="G5" i="142" s="1"/>
  <c r="H5" i="142" s="1"/>
  <c r="I5" i="142" s="1"/>
  <c r="J5" i="142" s="1"/>
  <c r="K5" i="142" s="1"/>
  <c r="L5" i="142" s="1"/>
  <c r="M5" i="142" s="1"/>
  <c r="D26" i="111"/>
  <c r="C42" i="35"/>
  <c r="N17" i="141"/>
  <c r="O13" i="141"/>
  <c r="O19" i="141" s="1"/>
  <c r="C13" i="141"/>
  <c r="C19" i="141" s="1"/>
  <c r="B13" i="141"/>
  <c r="C12" i="141"/>
  <c r="D12" i="141" s="1"/>
  <c r="D13" i="141" s="1"/>
  <c r="N11" i="141"/>
  <c r="D11" i="141"/>
  <c r="D17" i="141" s="1"/>
  <c r="E17" i="141" s="1"/>
  <c r="F17" i="141" s="1"/>
  <c r="G17" i="141" s="1"/>
  <c r="H17" i="141" s="1"/>
  <c r="I17" i="141" s="1"/>
  <c r="J17" i="141" s="1"/>
  <c r="K17" i="141" s="1"/>
  <c r="L17" i="141" s="1"/>
  <c r="M17" i="141" s="1"/>
  <c r="C11" i="141"/>
  <c r="C17" i="141" s="1"/>
  <c r="C7" i="141"/>
  <c r="D6" i="141"/>
  <c r="D7" i="141" s="1"/>
  <c r="E5" i="141"/>
  <c r="F5" i="141" s="1"/>
  <c r="G5" i="141" s="1"/>
  <c r="H5" i="141" s="1"/>
  <c r="I5" i="141" s="1"/>
  <c r="J5" i="141" s="1"/>
  <c r="K5" i="141" s="1"/>
  <c r="L5" i="141" s="1"/>
  <c r="M5" i="141" s="1"/>
  <c r="C17" i="140"/>
  <c r="O13" i="140"/>
  <c r="O19" i="140" s="1"/>
  <c r="B13" i="140"/>
  <c r="C12" i="140"/>
  <c r="C18" i="140" s="1"/>
  <c r="D18" i="140" s="1"/>
  <c r="N11" i="140"/>
  <c r="N17" i="140" s="1"/>
  <c r="D11" i="140"/>
  <c r="E11" i="140" s="1"/>
  <c r="F11" i="140" s="1"/>
  <c r="G11" i="140" s="1"/>
  <c r="H11" i="140" s="1"/>
  <c r="I11" i="140" s="1"/>
  <c r="J11" i="140" s="1"/>
  <c r="K11" i="140" s="1"/>
  <c r="L11" i="140" s="1"/>
  <c r="M11" i="140" s="1"/>
  <c r="C11" i="140"/>
  <c r="C7" i="140"/>
  <c r="C13" i="140" s="1"/>
  <c r="C19" i="140" s="1"/>
  <c r="D6" i="140"/>
  <c r="D7" i="140" s="1"/>
  <c r="E5" i="140"/>
  <c r="F5" i="140" s="1"/>
  <c r="G5" i="140" s="1"/>
  <c r="H5" i="140" s="1"/>
  <c r="I5" i="140" s="1"/>
  <c r="J5" i="140" s="1"/>
  <c r="K5" i="140" s="1"/>
  <c r="L5" i="140" s="1"/>
  <c r="M5" i="140" s="1"/>
  <c r="O13" i="139"/>
  <c r="O19" i="139" s="1"/>
  <c r="B13" i="139"/>
  <c r="C12" i="139"/>
  <c r="C18" i="139" s="1"/>
  <c r="D18" i="139" s="1"/>
  <c r="N11" i="139"/>
  <c r="N17" i="139" s="1"/>
  <c r="D11" i="139"/>
  <c r="E11" i="139" s="1"/>
  <c r="F11" i="139" s="1"/>
  <c r="G11" i="139" s="1"/>
  <c r="H11" i="139" s="1"/>
  <c r="I11" i="139" s="1"/>
  <c r="J11" i="139" s="1"/>
  <c r="K11" i="139" s="1"/>
  <c r="L11" i="139" s="1"/>
  <c r="M11" i="139" s="1"/>
  <c r="C11" i="139"/>
  <c r="C17" i="139" s="1"/>
  <c r="C7" i="139"/>
  <c r="C13" i="139" s="1"/>
  <c r="C19" i="139" s="1"/>
  <c r="D6" i="139"/>
  <c r="D7" i="139" s="1"/>
  <c r="E5" i="139"/>
  <c r="F5" i="139" s="1"/>
  <c r="G5" i="139" s="1"/>
  <c r="H5" i="139" s="1"/>
  <c r="I5" i="139" s="1"/>
  <c r="J5" i="139" s="1"/>
  <c r="K5" i="139" s="1"/>
  <c r="L5" i="139" s="1"/>
  <c r="M5" i="139" s="1"/>
  <c r="C3" i="137"/>
  <c r="C41" i="35" s="1"/>
  <c r="N17" i="137"/>
  <c r="O13" i="137"/>
  <c r="O19" i="137" s="1"/>
  <c r="B13" i="137"/>
  <c r="C12" i="137"/>
  <c r="D12" i="137" s="1"/>
  <c r="E12" i="137" s="1"/>
  <c r="N11" i="137"/>
  <c r="D11" i="137"/>
  <c r="D17" i="137" s="1"/>
  <c r="E17" i="137" s="1"/>
  <c r="F17" i="137" s="1"/>
  <c r="G17" i="137" s="1"/>
  <c r="H17" i="137" s="1"/>
  <c r="I17" i="137" s="1"/>
  <c r="J17" i="137" s="1"/>
  <c r="K17" i="137" s="1"/>
  <c r="L17" i="137" s="1"/>
  <c r="M17" i="137" s="1"/>
  <c r="C11" i="137"/>
  <c r="C17" i="137" s="1"/>
  <c r="C7" i="137"/>
  <c r="C13" i="137" s="1"/>
  <c r="C19" i="137" s="1"/>
  <c r="D6" i="137"/>
  <c r="D7" i="137" s="1"/>
  <c r="E5" i="137"/>
  <c r="F5" i="137" s="1"/>
  <c r="G5" i="137" s="1"/>
  <c r="H5" i="137" s="1"/>
  <c r="I5" i="137" s="1"/>
  <c r="J5" i="137" s="1"/>
  <c r="K5" i="137" s="1"/>
  <c r="L5" i="137" s="1"/>
  <c r="M5" i="137" s="1"/>
  <c r="C40" i="35"/>
  <c r="D26" i="136"/>
  <c r="O13" i="136"/>
  <c r="O19" i="136" s="1"/>
  <c r="B13" i="136"/>
  <c r="C12" i="136"/>
  <c r="D12" i="136" s="1"/>
  <c r="N11" i="136"/>
  <c r="N17" i="136" s="1"/>
  <c r="D11" i="136"/>
  <c r="D17" i="136" s="1"/>
  <c r="E17" i="136" s="1"/>
  <c r="F17" i="136" s="1"/>
  <c r="G17" i="136" s="1"/>
  <c r="H17" i="136" s="1"/>
  <c r="I17" i="136" s="1"/>
  <c r="J17" i="136" s="1"/>
  <c r="K17" i="136" s="1"/>
  <c r="L17" i="136" s="1"/>
  <c r="M17" i="136" s="1"/>
  <c r="C11" i="136"/>
  <c r="C17" i="136" s="1"/>
  <c r="C7" i="136"/>
  <c r="C13" i="136" s="1"/>
  <c r="C19" i="136" s="1"/>
  <c r="D6" i="136"/>
  <c r="E6" i="136" s="1"/>
  <c r="E5" i="136"/>
  <c r="F5" i="136" s="1"/>
  <c r="G5" i="136" s="1"/>
  <c r="H5" i="136" s="1"/>
  <c r="I5" i="136" s="1"/>
  <c r="J5" i="136" s="1"/>
  <c r="K5" i="136" s="1"/>
  <c r="L5" i="136" s="1"/>
  <c r="M5" i="136" s="1"/>
  <c r="D26" i="135"/>
  <c r="O13" i="135"/>
  <c r="O19" i="135" s="1"/>
  <c r="B13" i="135"/>
  <c r="C12" i="135"/>
  <c r="D12" i="135" s="1"/>
  <c r="D13" i="135" s="1"/>
  <c r="N11" i="135"/>
  <c r="N17" i="135" s="1"/>
  <c r="D11" i="135"/>
  <c r="D17" i="135" s="1"/>
  <c r="E17" i="135" s="1"/>
  <c r="F17" i="135" s="1"/>
  <c r="G17" i="135" s="1"/>
  <c r="H17" i="135" s="1"/>
  <c r="I17" i="135" s="1"/>
  <c r="J17" i="135" s="1"/>
  <c r="K17" i="135" s="1"/>
  <c r="L17" i="135" s="1"/>
  <c r="M17" i="135" s="1"/>
  <c r="C11" i="135"/>
  <c r="C17" i="135" s="1"/>
  <c r="C7" i="135"/>
  <c r="C13" i="135" s="1"/>
  <c r="C19" i="135" s="1"/>
  <c r="D6" i="135"/>
  <c r="E6" i="135" s="1"/>
  <c r="E5" i="135"/>
  <c r="F5" i="135" s="1"/>
  <c r="G5" i="135" s="1"/>
  <c r="H5" i="135" s="1"/>
  <c r="I5" i="135" s="1"/>
  <c r="J5" i="135" s="1"/>
  <c r="K5" i="135" s="1"/>
  <c r="L5" i="135" s="1"/>
  <c r="M5" i="135" s="1"/>
  <c r="C3" i="134"/>
  <c r="D26" i="134" s="1"/>
  <c r="C38" i="35"/>
  <c r="N17" i="134"/>
  <c r="O13" i="134"/>
  <c r="O19" i="134" s="1"/>
  <c r="C13" i="134"/>
  <c r="C19" i="134" s="1"/>
  <c r="B13" i="134"/>
  <c r="C12" i="134"/>
  <c r="D12" i="134" s="1"/>
  <c r="D13" i="134" s="1"/>
  <c r="N11" i="134"/>
  <c r="D11" i="134"/>
  <c r="D17" i="134" s="1"/>
  <c r="E17" i="134" s="1"/>
  <c r="F17" i="134" s="1"/>
  <c r="G17" i="134" s="1"/>
  <c r="H17" i="134" s="1"/>
  <c r="I17" i="134" s="1"/>
  <c r="J17" i="134" s="1"/>
  <c r="K17" i="134" s="1"/>
  <c r="L17" i="134" s="1"/>
  <c r="M17" i="134" s="1"/>
  <c r="C11" i="134"/>
  <c r="C17" i="134" s="1"/>
  <c r="C7" i="134"/>
  <c r="D6" i="134"/>
  <c r="D7" i="134" s="1"/>
  <c r="E5" i="134"/>
  <c r="F5" i="134" s="1"/>
  <c r="G5" i="134" s="1"/>
  <c r="H5" i="134" s="1"/>
  <c r="I5" i="134" s="1"/>
  <c r="J5" i="134" s="1"/>
  <c r="K5" i="134" s="1"/>
  <c r="L5" i="134" s="1"/>
  <c r="M5" i="134" s="1"/>
  <c r="D26" i="133"/>
  <c r="O19" i="133"/>
  <c r="C18" i="133"/>
  <c r="D18" i="133" s="1"/>
  <c r="N17" i="133"/>
  <c r="O13" i="133"/>
  <c r="B13" i="133"/>
  <c r="C12" i="133"/>
  <c r="D12" i="133" s="1"/>
  <c r="N11" i="133"/>
  <c r="D11" i="133"/>
  <c r="D17" i="133" s="1"/>
  <c r="E17" i="133" s="1"/>
  <c r="F17" i="133" s="1"/>
  <c r="G17" i="133" s="1"/>
  <c r="H17" i="133" s="1"/>
  <c r="I17" i="133" s="1"/>
  <c r="J17" i="133" s="1"/>
  <c r="K17" i="133" s="1"/>
  <c r="L17" i="133" s="1"/>
  <c r="M17" i="133" s="1"/>
  <c r="C11" i="133"/>
  <c r="C17" i="133" s="1"/>
  <c r="C7" i="133"/>
  <c r="C13" i="133" s="1"/>
  <c r="C19" i="133" s="1"/>
  <c r="D6" i="133"/>
  <c r="D7" i="133" s="1"/>
  <c r="E5" i="133"/>
  <c r="F5" i="133" s="1"/>
  <c r="G5" i="133" s="1"/>
  <c r="H5" i="133" s="1"/>
  <c r="I5" i="133" s="1"/>
  <c r="J5" i="133" s="1"/>
  <c r="K5" i="133" s="1"/>
  <c r="L5" i="133" s="1"/>
  <c r="M5" i="133" s="1"/>
  <c r="C36" i="35"/>
  <c r="C3" i="132" s="1"/>
  <c r="D26" i="132" s="1"/>
  <c r="N17" i="132"/>
  <c r="D17" i="132"/>
  <c r="E17" i="132" s="1"/>
  <c r="F17" i="132" s="1"/>
  <c r="G17" i="132" s="1"/>
  <c r="H17" i="132" s="1"/>
  <c r="I17" i="132" s="1"/>
  <c r="J17" i="132" s="1"/>
  <c r="K17" i="132" s="1"/>
  <c r="L17" i="132" s="1"/>
  <c r="M17" i="132" s="1"/>
  <c r="O13" i="132"/>
  <c r="O19" i="132" s="1"/>
  <c r="B13" i="132"/>
  <c r="C12" i="132"/>
  <c r="C18" i="132" s="1"/>
  <c r="D18" i="132" s="1"/>
  <c r="N11" i="132"/>
  <c r="E11" i="132"/>
  <c r="F11" i="132" s="1"/>
  <c r="G11" i="132" s="1"/>
  <c r="H11" i="132" s="1"/>
  <c r="I11" i="132" s="1"/>
  <c r="J11" i="132" s="1"/>
  <c r="K11" i="132" s="1"/>
  <c r="L11" i="132" s="1"/>
  <c r="M11" i="132" s="1"/>
  <c r="D11" i="132"/>
  <c r="C11" i="132"/>
  <c r="C17" i="132" s="1"/>
  <c r="C7" i="132"/>
  <c r="C13" i="132" s="1"/>
  <c r="C19" i="132" s="1"/>
  <c r="D6" i="132"/>
  <c r="E6" i="132" s="1"/>
  <c r="G5" i="132"/>
  <c r="H5" i="132" s="1"/>
  <c r="I5" i="132" s="1"/>
  <c r="J5" i="132" s="1"/>
  <c r="K5" i="132" s="1"/>
  <c r="L5" i="132" s="1"/>
  <c r="M5" i="132" s="1"/>
  <c r="F5" i="132"/>
  <c r="E5" i="132"/>
  <c r="C35" i="35"/>
  <c r="C3" i="131" s="1"/>
  <c r="D26" i="131" s="1"/>
  <c r="D17" i="131"/>
  <c r="E17" i="131" s="1"/>
  <c r="F17" i="131" s="1"/>
  <c r="G17" i="131" s="1"/>
  <c r="H17" i="131" s="1"/>
  <c r="I17" i="131" s="1"/>
  <c r="J17" i="131" s="1"/>
  <c r="K17" i="131" s="1"/>
  <c r="L17" i="131" s="1"/>
  <c r="M17" i="131" s="1"/>
  <c r="O13" i="131"/>
  <c r="O19" i="131" s="1"/>
  <c r="B13" i="131"/>
  <c r="C12" i="131"/>
  <c r="C18" i="131" s="1"/>
  <c r="D18" i="131" s="1"/>
  <c r="N11" i="131"/>
  <c r="N17" i="131" s="1"/>
  <c r="D11" i="131"/>
  <c r="E11" i="131" s="1"/>
  <c r="F11" i="131" s="1"/>
  <c r="G11" i="131" s="1"/>
  <c r="H11" i="131" s="1"/>
  <c r="I11" i="131" s="1"/>
  <c r="J11" i="131" s="1"/>
  <c r="K11" i="131" s="1"/>
  <c r="L11" i="131" s="1"/>
  <c r="M11" i="131" s="1"/>
  <c r="C11" i="131"/>
  <c r="C17" i="131" s="1"/>
  <c r="C7" i="131"/>
  <c r="C13" i="131" s="1"/>
  <c r="C19" i="131" s="1"/>
  <c r="D6" i="131"/>
  <c r="E6" i="131" s="1"/>
  <c r="E5" i="131"/>
  <c r="F5" i="131" s="1"/>
  <c r="G5" i="131" s="1"/>
  <c r="H5" i="131" s="1"/>
  <c r="I5" i="131" s="1"/>
  <c r="J5" i="131" s="1"/>
  <c r="K5" i="131" s="1"/>
  <c r="L5" i="131" s="1"/>
  <c r="M5" i="131" s="1"/>
  <c r="G18" i="130"/>
  <c r="N17" i="130"/>
  <c r="C17" i="130"/>
  <c r="O13" i="130"/>
  <c r="O19" i="130" s="1"/>
  <c r="B13" i="130"/>
  <c r="C12" i="130"/>
  <c r="C18" i="130" s="1"/>
  <c r="D18" i="130" s="1"/>
  <c r="N11" i="130"/>
  <c r="D11" i="130"/>
  <c r="D17" i="130" s="1"/>
  <c r="E17" i="130" s="1"/>
  <c r="F17" i="130" s="1"/>
  <c r="G17" i="130" s="1"/>
  <c r="H17" i="130" s="1"/>
  <c r="I17" i="130" s="1"/>
  <c r="J17" i="130" s="1"/>
  <c r="K17" i="130" s="1"/>
  <c r="L17" i="130" s="1"/>
  <c r="M17" i="130" s="1"/>
  <c r="C11" i="130"/>
  <c r="C7" i="130"/>
  <c r="C13" i="130" s="1"/>
  <c r="C19" i="130" s="1"/>
  <c r="D6" i="130"/>
  <c r="D7" i="130" s="1"/>
  <c r="F5" i="130"/>
  <c r="G5" i="130" s="1"/>
  <c r="H5" i="130" s="1"/>
  <c r="I5" i="130" s="1"/>
  <c r="J5" i="130" s="1"/>
  <c r="K5" i="130" s="1"/>
  <c r="L5" i="130" s="1"/>
  <c r="M5" i="130" s="1"/>
  <c r="E5" i="130"/>
  <c r="C34" i="35"/>
  <c r="O13" i="129"/>
  <c r="O19" i="129" s="1"/>
  <c r="B13" i="129"/>
  <c r="C12" i="129"/>
  <c r="D12" i="129" s="1"/>
  <c r="D13" i="129" s="1"/>
  <c r="N11" i="129"/>
  <c r="N17" i="129" s="1"/>
  <c r="D11" i="129"/>
  <c r="D17" i="129" s="1"/>
  <c r="E17" i="129" s="1"/>
  <c r="F17" i="129" s="1"/>
  <c r="G17" i="129" s="1"/>
  <c r="H17" i="129" s="1"/>
  <c r="I17" i="129" s="1"/>
  <c r="J17" i="129" s="1"/>
  <c r="K17" i="129" s="1"/>
  <c r="L17" i="129" s="1"/>
  <c r="M17" i="129" s="1"/>
  <c r="C11" i="129"/>
  <c r="C17" i="129" s="1"/>
  <c r="C7" i="129"/>
  <c r="C13" i="129" s="1"/>
  <c r="C19" i="129" s="1"/>
  <c r="D6" i="129"/>
  <c r="D7" i="129" s="1"/>
  <c r="F5" i="129"/>
  <c r="G5" i="129" s="1"/>
  <c r="H5" i="129" s="1"/>
  <c r="I5" i="129" s="1"/>
  <c r="J5" i="129" s="1"/>
  <c r="K5" i="129" s="1"/>
  <c r="L5" i="129" s="1"/>
  <c r="M5" i="129" s="1"/>
  <c r="E5" i="129"/>
  <c r="C33" i="35"/>
  <c r="C3" i="129" s="1"/>
  <c r="D26" i="129" s="1"/>
  <c r="O13" i="128"/>
  <c r="O19" i="128" s="1"/>
  <c r="B13" i="128"/>
  <c r="C12" i="128"/>
  <c r="D12" i="128" s="1"/>
  <c r="N11" i="128"/>
  <c r="N17" i="128" s="1"/>
  <c r="D11" i="128"/>
  <c r="D17" i="128" s="1"/>
  <c r="E17" i="128" s="1"/>
  <c r="F17" i="128" s="1"/>
  <c r="G17" i="128" s="1"/>
  <c r="H17" i="128" s="1"/>
  <c r="I17" i="128" s="1"/>
  <c r="J17" i="128" s="1"/>
  <c r="K17" i="128" s="1"/>
  <c r="L17" i="128" s="1"/>
  <c r="M17" i="128" s="1"/>
  <c r="C11" i="128"/>
  <c r="C17" i="128" s="1"/>
  <c r="C7" i="128"/>
  <c r="C13" i="128" s="1"/>
  <c r="C19" i="128" s="1"/>
  <c r="D6" i="128"/>
  <c r="D7" i="128" s="1"/>
  <c r="E5" i="128"/>
  <c r="F5" i="128" s="1"/>
  <c r="G5" i="128" s="1"/>
  <c r="H5" i="128" s="1"/>
  <c r="I5" i="128" s="1"/>
  <c r="J5" i="128" s="1"/>
  <c r="K5" i="128" s="1"/>
  <c r="L5" i="128" s="1"/>
  <c r="M5" i="128" s="1"/>
  <c r="C32" i="35"/>
  <c r="C23" i="35"/>
  <c r="D13" i="119"/>
  <c r="C30" i="35"/>
  <c r="C3" i="120"/>
  <c r="C31" i="35" s="1"/>
  <c r="C3" i="127"/>
  <c r="D26" i="127" s="1"/>
  <c r="C3" i="123"/>
  <c r="D26" i="123" s="1"/>
  <c r="C3" i="122"/>
  <c r="D26" i="122" s="1"/>
  <c r="C3" i="121"/>
  <c r="D26" i="121" s="1"/>
  <c r="C3" i="124"/>
  <c r="D26" i="124" s="1"/>
  <c r="C3" i="125"/>
  <c r="D26" i="125" s="1"/>
  <c r="D26" i="126"/>
  <c r="C28" i="35"/>
  <c r="C27" i="35"/>
  <c r="C26" i="35"/>
  <c r="C25" i="35"/>
  <c r="C24" i="35"/>
  <c r="C3" i="117"/>
  <c r="D26" i="117" s="1"/>
  <c r="C22" i="35"/>
  <c r="C3" i="116"/>
  <c r="D26" i="116" s="1"/>
  <c r="N17" i="127"/>
  <c r="O13" i="127"/>
  <c r="O19" i="127" s="1"/>
  <c r="C13" i="127"/>
  <c r="C19" i="127" s="1"/>
  <c r="B13" i="127"/>
  <c r="C12" i="127"/>
  <c r="D12" i="127" s="1"/>
  <c r="D13" i="127" s="1"/>
  <c r="N11" i="127"/>
  <c r="D11" i="127"/>
  <c r="D17" i="127" s="1"/>
  <c r="E17" i="127" s="1"/>
  <c r="F17" i="127" s="1"/>
  <c r="G17" i="127" s="1"/>
  <c r="H17" i="127" s="1"/>
  <c r="I17" i="127" s="1"/>
  <c r="J17" i="127" s="1"/>
  <c r="K17" i="127" s="1"/>
  <c r="L17" i="127" s="1"/>
  <c r="M17" i="127" s="1"/>
  <c r="C11" i="127"/>
  <c r="C17" i="127" s="1"/>
  <c r="C7" i="127"/>
  <c r="D6" i="127"/>
  <c r="D7" i="127" s="1"/>
  <c r="E5" i="127"/>
  <c r="F5" i="127" s="1"/>
  <c r="G5" i="127" s="1"/>
  <c r="H5" i="127" s="1"/>
  <c r="I5" i="127" s="1"/>
  <c r="J5" i="127" s="1"/>
  <c r="K5" i="127" s="1"/>
  <c r="L5" i="127" s="1"/>
  <c r="M5" i="127" s="1"/>
  <c r="O13" i="126"/>
  <c r="O19" i="126" s="1"/>
  <c r="C13" i="126"/>
  <c r="C19" i="126" s="1"/>
  <c r="B13" i="126"/>
  <c r="D12" i="126"/>
  <c r="N11" i="126"/>
  <c r="N17" i="126" s="1"/>
  <c r="D11" i="126"/>
  <c r="D17" i="126" s="1"/>
  <c r="E17" i="126" s="1"/>
  <c r="F17" i="126" s="1"/>
  <c r="G17" i="126" s="1"/>
  <c r="H17" i="126" s="1"/>
  <c r="I17" i="126" s="1"/>
  <c r="J17" i="126" s="1"/>
  <c r="K17" i="126" s="1"/>
  <c r="L17" i="126" s="1"/>
  <c r="M17" i="126" s="1"/>
  <c r="C11" i="126"/>
  <c r="C17" i="126" s="1"/>
  <c r="C7" i="126"/>
  <c r="D6" i="126"/>
  <c r="D7" i="126" s="1"/>
  <c r="E5" i="126"/>
  <c r="F5" i="126" s="1"/>
  <c r="G5" i="126" s="1"/>
  <c r="H5" i="126" s="1"/>
  <c r="I5" i="126" s="1"/>
  <c r="J5" i="126" s="1"/>
  <c r="K5" i="126" s="1"/>
  <c r="L5" i="126" s="1"/>
  <c r="M5" i="126" s="1"/>
  <c r="N17" i="125"/>
  <c r="C17" i="125"/>
  <c r="O13" i="125"/>
  <c r="O19" i="125" s="1"/>
  <c r="C13" i="125"/>
  <c r="C19" i="125" s="1"/>
  <c r="B13" i="125"/>
  <c r="D12" i="125"/>
  <c r="D13" i="125" s="1"/>
  <c r="C12" i="125"/>
  <c r="C18" i="125" s="1"/>
  <c r="D18" i="125" s="1"/>
  <c r="N11" i="125"/>
  <c r="D11" i="125"/>
  <c r="D17" i="125" s="1"/>
  <c r="E17" i="125" s="1"/>
  <c r="F17" i="125" s="1"/>
  <c r="G17" i="125" s="1"/>
  <c r="H17" i="125" s="1"/>
  <c r="I17" i="125" s="1"/>
  <c r="J17" i="125" s="1"/>
  <c r="K17" i="125" s="1"/>
  <c r="L17" i="125" s="1"/>
  <c r="M17" i="125" s="1"/>
  <c r="C11" i="125"/>
  <c r="C7" i="125"/>
  <c r="D6" i="125"/>
  <c r="D7" i="125" s="1"/>
  <c r="E5" i="125"/>
  <c r="F5" i="125" s="1"/>
  <c r="G5" i="125" s="1"/>
  <c r="H5" i="125" s="1"/>
  <c r="I5" i="125" s="1"/>
  <c r="J5" i="125" s="1"/>
  <c r="K5" i="125" s="1"/>
  <c r="L5" i="125" s="1"/>
  <c r="M5" i="125" s="1"/>
  <c r="N17" i="124"/>
  <c r="O13" i="124"/>
  <c r="O19" i="124" s="1"/>
  <c r="C13" i="124"/>
  <c r="C19" i="124" s="1"/>
  <c r="B13" i="124"/>
  <c r="C12" i="124"/>
  <c r="D12" i="124" s="1"/>
  <c r="D13" i="124" s="1"/>
  <c r="N11" i="124"/>
  <c r="D11" i="124"/>
  <c r="D17" i="124" s="1"/>
  <c r="E17" i="124" s="1"/>
  <c r="F17" i="124" s="1"/>
  <c r="G17" i="124" s="1"/>
  <c r="H17" i="124" s="1"/>
  <c r="I17" i="124" s="1"/>
  <c r="J17" i="124" s="1"/>
  <c r="K17" i="124" s="1"/>
  <c r="L17" i="124" s="1"/>
  <c r="M17" i="124" s="1"/>
  <c r="C11" i="124"/>
  <c r="C17" i="124" s="1"/>
  <c r="C7" i="124"/>
  <c r="D6" i="124"/>
  <c r="D7" i="124" s="1"/>
  <c r="E5" i="124"/>
  <c r="F5" i="124" s="1"/>
  <c r="G5" i="124" s="1"/>
  <c r="H5" i="124" s="1"/>
  <c r="I5" i="124" s="1"/>
  <c r="J5" i="124" s="1"/>
  <c r="K5" i="124" s="1"/>
  <c r="L5" i="124" s="1"/>
  <c r="M5" i="124" s="1"/>
  <c r="N17" i="123"/>
  <c r="O13" i="123"/>
  <c r="O19" i="123" s="1"/>
  <c r="C13" i="123"/>
  <c r="C19" i="123" s="1"/>
  <c r="B13" i="123"/>
  <c r="C12" i="123"/>
  <c r="C18" i="123" s="1"/>
  <c r="D18" i="123" s="1"/>
  <c r="N11" i="123"/>
  <c r="D11" i="123"/>
  <c r="D17" i="123" s="1"/>
  <c r="E17" i="123" s="1"/>
  <c r="F17" i="123" s="1"/>
  <c r="G17" i="123" s="1"/>
  <c r="H17" i="123" s="1"/>
  <c r="I17" i="123" s="1"/>
  <c r="J17" i="123" s="1"/>
  <c r="K17" i="123" s="1"/>
  <c r="L17" i="123" s="1"/>
  <c r="M17" i="123" s="1"/>
  <c r="C11" i="123"/>
  <c r="C17" i="123" s="1"/>
  <c r="C7" i="123"/>
  <c r="D6" i="123"/>
  <c r="D7" i="123" s="1"/>
  <c r="E5" i="123"/>
  <c r="F5" i="123" s="1"/>
  <c r="G5" i="123" s="1"/>
  <c r="H5" i="123" s="1"/>
  <c r="I5" i="123" s="1"/>
  <c r="J5" i="123" s="1"/>
  <c r="K5" i="123" s="1"/>
  <c r="L5" i="123" s="1"/>
  <c r="M5" i="123" s="1"/>
  <c r="N17" i="122"/>
  <c r="O13" i="122"/>
  <c r="O19" i="122" s="1"/>
  <c r="C13" i="122"/>
  <c r="C19" i="122" s="1"/>
  <c r="B13" i="122"/>
  <c r="C12" i="122"/>
  <c r="C18" i="122" s="1"/>
  <c r="D18" i="122" s="1"/>
  <c r="N11" i="122"/>
  <c r="D11" i="122"/>
  <c r="D17" i="122" s="1"/>
  <c r="E17" i="122" s="1"/>
  <c r="F17" i="122" s="1"/>
  <c r="G17" i="122" s="1"/>
  <c r="H17" i="122" s="1"/>
  <c r="I17" i="122" s="1"/>
  <c r="J17" i="122" s="1"/>
  <c r="K17" i="122" s="1"/>
  <c r="L17" i="122" s="1"/>
  <c r="M17" i="122" s="1"/>
  <c r="C11" i="122"/>
  <c r="C17" i="122" s="1"/>
  <c r="C7" i="122"/>
  <c r="D6" i="122"/>
  <c r="D7" i="122" s="1"/>
  <c r="E5" i="122"/>
  <c r="F5" i="122" s="1"/>
  <c r="G5" i="122" s="1"/>
  <c r="H5" i="122" s="1"/>
  <c r="I5" i="122" s="1"/>
  <c r="J5" i="122" s="1"/>
  <c r="K5" i="122" s="1"/>
  <c r="L5" i="122" s="1"/>
  <c r="M5" i="122" s="1"/>
  <c r="O13" i="121"/>
  <c r="O19" i="121" s="1"/>
  <c r="B13" i="121"/>
  <c r="C12" i="121"/>
  <c r="C18" i="121" s="1"/>
  <c r="D18" i="121" s="1"/>
  <c r="N11" i="121"/>
  <c r="N17" i="121" s="1"/>
  <c r="D11" i="121"/>
  <c r="D17" i="121" s="1"/>
  <c r="E17" i="121" s="1"/>
  <c r="F17" i="121" s="1"/>
  <c r="G17" i="121" s="1"/>
  <c r="H17" i="121" s="1"/>
  <c r="I17" i="121" s="1"/>
  <c r="J17" i="121" s="1"/>
  <c r="K17" i="121" s="1"/>
  <c r="L17" i="121" s="1"/>
  <c r="M17" i="121" s="1"/>
  <c r="C11" i="121"/>
  <c r="C17" i="121" s="1"/>
  <c r="C7" i="121"/>
  <c r="C13" i="121" s="1"/>
  <c r="C19" i="121" s="1"/>
  <c r="D6" i="121"/>
  <c r="D7" i="121" s="1"/>
  <c r="E5" i="121"/>
  <c r="F5" i="121" s="1"/>
  <c r="G5" i="121" s="1"/>
  <c r="H5" i="121" s="1"/>
  <c r="I5" i="121" s="1"/>
  <c r="J5" i="121" s="1"/>
  <c r="K5" i="121" s="1"/>
  <c r="L5" i="121" s="1"/>
  <c r="M5" i="121" s="1"/>
  <c r="N17" i="120"/>
  <c r="C17" i="120"/>
  <c r="O13" i="120"/>
  <c r="O19" i="120" s="1"/>
  <c r="C13" i="120"/>
  <c r="C19" i="120" s="1"/>
  <c r="B13" i="120"/>
  <c r="C12" i="120"/>
  <c r="C18" i="120" s="1"/>
  <c r="D18" i="120" s="1"/>
  <c r="N11" i="120"/>
  <c r="D11" i="120"/>
  <c r="D17" i="120" s="1"/>
  <c r="E17" i="120" s="1"/>
  <c r="F17" i="120" s="1"/>
  <c r="G17" i="120" s="1"/>
  <c r="H17" i="120" s="1"/>
  <c r="I17" i="120" s="1"/>
  <c r="J17" i="120" s="1"/>
  <c r="K17" i="120" s="1"/>
  <c r="L17" i="120" s="1"/>
  <c r="M17" i="120" s="1"/>
  <c r="C11" i="120"/>
  <c r="C7" i="120"/>
  <c r="D6" i="120"/>
  <c r="D7" i="120" s="1"/>
  <c r="E5" i="120"/>
  <c r="F5" i="120" s="1"/>
  <c r="G5" i="120" s="1"/>
  <c r="H5" i="120" s="1"/>
  <c r="I5" i="120" s="1"/>
  <c r="J5" i="120" s="1"/>
  <c r="K5" i="120" s="1"/>
  <c r="L5" i="120" s="1"/>
  <c r="M5" i="120" s="1"/>
  <c r="D26" i="119"/>
  <c r="N17" i="119"/>
  <c r="O13" i="119"/>
  <c r="O19" i="119" s="1"/>
  <c r="B13" i="119"/>
  <c r="C12" i="119"/>
  <c r="C18" i="119" s="1"/>
  <c r="D18" i="119" s="1"/>
  <c r="N11" i="119"/>
  <c r="D11" i="119"/>
  <c r="D17" i="119" s="1"/>
  <c r="E17" i="119" s="1"/>
  <c r="F17" i="119" s="1"/>
  <c r="G17" i="119" s="1"/>
  <c r="H17" i="119" s="1"/>
  <c r="I17" i="119" s="1"/>
  <c r="J17" i="119" s="1"/>
  <c r="K17" i="119" s="1"/>
  <c r="L17" i="119" s="1"/>
  <c r="M17" i="119" s="1"/>
  <c r="C11" i="119"/>
  <c r="C17" i="119" s="1"/>
  <c r="C7" i="119"/>
  <c r="C13" i="119" s="1"/>
  <c r="C19" i="119" s="1"/>
  <c r="D6" i="119"/>
  <c r="D7" i="119" s="1"/>
  <c r="E5" i="119"/>
  <c r="F5" i="119" s="1"/>
  <c r="G5" i="119" s="1"/>
  <c r="H5" i="119" s="1"/>
  <c r="I5" i="119" s="1"/>
  <c r="J5" i="119" s="1"/>
  <c r="K5" i="119" s="1"/>
  <c r="L5" i="119" s="1"/>
  <c r="M5" i="119" s="1"/>
  <c r="N17" i="118"/>
  <c r="O19" i="118"/>
  <c r="B13" i="118"/>
  <c r="C12" i="118"/>
  <c r="D12" i="118" s="1"/>
  <c r="N11" i="118"/>
  <c r="D11" i="118"/>
  <c r="C11" i="118"/>
  <c r="C17" i="118" s="1"/>
  <c r="C7" i="118"/>
  <c r="C13" i="118" s="1"/>
  <c r="C19" i="118" s="1"/>
  <c r="D6" i="118"/>
  <c r="D7" i="118" s="1"/>
  <c r="E5" i="118"/>
  <c r="F5" i="118" s="1"/>
  <c r="G5" i="118" s="1"/>
  <c r="H5" i="118" s="1"/>
  <c r="I5" i="118" s="1"/>
  <c r="J5" i="118" s="1"/>
  <c r="K5" i="118" s="1"/>
  <c r="L5" i="118" s="1"/>
  <c r="M5" i="118" s="1"/>
  <c r="N17" i="117"/>
  <c r="O13" i="117"/>
  <c r="O19" i="117" s="1"/>
  <c r="C13" i="117"/>
  <c r="C19" i="117" s="1"/>
  <c r="B13" i="117"/>
  <c r="C12" i="117"/>
  <c r="D12" i="117" s="1"/>
  <c r="D13" i="117" s="1"/>
  <c r="N11" i="117"/>
  <c r="D11" i="117"/>
  <c r="D17" i="117" s="1"/>
  <c r="E17" i="117" s="1"/>
  <c r="F17" i="117" s="1"/>
  <c r="G17" i="117" s="1"/>
  <c r="H17" i="117" s="1"/>
  <c r="I17" i="117" s="1"/>
  <c r="J17" i="117" s="1"/>
  <c r="K17" i="117" s="1"/>
  <c r="L17" i="117" s="1"/>
  <c r="M17" i="117" s="1"/>
  <c r="C11" i="117"/>
  <c r="C17" i="117" s="1"/>
  <c r="C7" i="117"/>
  <c r="D6" i="117"/>
  <c r="D7" i="117" s="1"/>
  <c r="E5" i="117"/>
  <c r="F5" i="117" s="1"/>
  <c r="G5" i="117" s="1"/>
  <c r="H5" i="117" s="1"/>
  <c r="I5" i="117" s="1"/>
  <c r="J5" i="117" s="1"/>
  <c r="K5" i="117" s="1"/>
  <c r="L5" i="117" s="1"/>
  <c r="M5" i="117" s="1"/>
  <c r="N17" i="116"/>
  <c r="O13" i="116"/>
  <c r="O19" i="116" s="1"/>
  <c r="B13" i="116"/>
  <c r="C12" i="116"/>
  <c r="C18" i="116" s="1"/>
  <c r="D18" i="116" s="1"/>
  <c r="N11" i="116"/>
  <c r="D11" i="116"/>
  <c r="D17" i="116" s="1"/>
  <c r="E17" i="116" s="1"/>
  <c r="F17" i="116" s="1"/>
  <c r="G17" i="116" s="1"/>
  <c r="H17" i="116" s="1"/>
  <c r="I17" i="116" s="1"/>
  <c r="J17" i="116" s="1"/>
  <c r="K17" i="116" s="1"/>
  <c r="L17" i="116" s="1"/>
  <c r="M17" i="116" s="1"/>
  <c r="C11" i="116"/>
  <c r="C17" i="116" s="1"/>
  <c r="C7" i="116"/>
  <c r="C13" i="116" s="1"/>
  <c r="C19" i="116" s="1"/>
  <c r="D6" i="116"/>
  <c r="D7" i="116" s="1"/>
  <c r="E5" i="116"/>
  <c r="F5" i="116" s="1"/>
  <c r="G5" i="116" s="1"/>
  <c r="H5" i="116" s="1"/>
  <c r="I5" i="116" s="1"/>
  <c r="J5" i="116" s="1"/>
  <c r="K5" i="116" s="1"/>
  <c r="L5" i="116" s="1"/>
  <c r="M5" i="116" s="1"/>
  <c r="O13" i="114"/>
  <c r="O19" i="114" s="1"/>
  <c r="B13" i="114"/>
  <c r="C12" i="114"/>
  <c r="N11" i="114"/>
  <c r="N17" i="114" s="1"/>
  <c r="D11" i="114"/>
  <c r="D17" i="114" s="1"/>
  <c r="E17" i="114" s="1"/>
  <c r="F17" i="114" s="1"/>
  <c r="G17" i="114" s="1"/>
  <c r="H17" i="114" s="1"/>
  <c r="I17" i="114" s="1"/>
  <c r="J17" i="114" s="1"/>
  <c r="K17" i="114" s="1"/>
  <c r="L17" i="114" s="1"/>
  <c r="M17" i="114" s="1"/>
  <c r="C11" i="114"/>
  <c r="C17" i="114" s="1"/>
  <c r="C7" i="114"/>
  <c r="C13" i="114" s="1"/>
  <c r="C19" i="114" s="1"/>
  <c r="D6" i="114"/>
  <c r="D7" i="114" s="1"/>
  <c r="E5" i="114"/>
  <c r="F5" i="114" s="1"/>
  <c r="G5" i="114" s="1"/>
  <c r="H5" i="114" s="1"/>
  <c r="I5" i="114" s="1"/>
  <c r="J5" i="114" s="1"/>
  <c r="K5" i="114" s="1"/>
  <c r="L5" i="114" s="1"/>
  <c r="M5" i="114" s="1"/>
  <c r="C20" i="35"/>
  <c r="D26" i="114" s="1"/>
  <c r="C21" i="35"/>
  <c r="H18" i="153" l="1"/>
  <c r="G19" i="153"/>
  <c r="F13" i="153"/>
  <c r="G12" i="153"/>
  <c r="G7" i="153"/>
  <c r="H6" i="153"/>
  <c r="F7" i="152"/>
  <c r="G6" i="152"/>
  <c r="F13" i="152"/>
  <c r="G12" i="152"/>
  <c r="F19" i="152"/>
  <c r="G18" i="152"/>
  <c r="D13" i="118"/>
  <c r="G13" i="151"/>
  <c r="H12" i="151"/>
  <c r="I6" i="151"/>
  <c r="H7" i="151"/>
  <c r="F19" i="151"/>
  <c r="G18" i="151"/>
  <c r="C18" i="141"/>
  <c r="D18" i="141" s="1"/>
  <c r="D13" i="126"/>
  <c r="D17" i="139"/>
  <c r="E17" i="139" s="1"/>
  <c r="F17" i="139" s="1"/>
  <c r="G17" i="139" s="1"/>
  <c r="H17" i="139" s="1"/>
  <c r="I17" i="139" s="1"/>
  <c r="J17" i="139" s="1"/>
  <c r="K17" i="139" s="1"/>
  <c r="L17" i="139" s="1"/>
  <c r="M17" i="139" s="1"/>
  <c r="E45" i="35"/>
  <c r="E44" i="35"/>
  <c r="F6" i="149"/>
  <c r="E7" i="149"/>
  <c r="E19" i="149"/>
  <c r="F18" i="149"/>
  <c r="D19" i="149"/>
  <c r="F12" i="149"/>
  <c r="E13" i="149"/>
  <c r="F6" i="148"/>
  <c r="E7" i="148"/>
  <c r="D13" i="148"/>
  <c r="E12" i="148"/>
  <c r="F18" i="148"/>
  <c r="E19" i="148"/>
  <c r="D12" i="147"/>
  <c r="D13" i="147" s="1"/>
  <c r="E18" i="147"/>
  <c r="D19" i="147"/>
  <c r="E6" i="147"/>
  <c r="E11" i="147"/>
  <c r="F11" i="147" s="1"/>
  <c r="G11" i="147" s="1"/>
  <c r="H11" i="147" s="1"/>
  <c r="I11" i="147" s="1"/>
  <c r="J11" i="147" s="1"/>
  <c r="K11" i="147" s="1"/>
  <c r="L11" i="147" s="1"/>
  <c r="M11" i="147" s="1"/>
  <c r="E12" i="147"/>
  <c r="E6" i="146"/>
  <c r="E7" i="146" s="1"/>
  <c r="E18" i="146"/>
  <c r="D19" i="146"/>
  <c r="F6" i="146"/>
  <c r="E11" i="146"/>
  <c r="F11" i="146" s="1"/>
  <c r="G11" i="146" s="1"/>
  <c r="H11" i="146" s="1"/>
  <c r="I11" i="146" s="1"/>
  <c r="J11" i="146" s="1"/>
  <c r="K11" i="146" s="1"/>
  <c r="L11" i="146" s="1"/>
  <c r="M11" i="146" s="1"/>
  <c r="E12" i="146"/>
  <c r="D26" i="140"/>
  <c r="D12" i="144"/>
  <c r="D13" i="144" s="1"/>
  <c r="E18" i="144"/>
  <c r="D19" i="144"/>
  <c r="E6" i="144"/>
  <c r="E11" i="144"/>
  <c r="F11" i="144" s="1"/>
  <c r="G11" i="144" s="1"/>
  <c r="H11" i="144" s="1"/>
  <c r="I11" i="144" s="1"/>
  <c r="J11" i="144" s="1"/>
  <c r="K11" i="144" s="1"/>
  <c r="L11" i="144" s="1"/>
  <c r="M11" i="144" s="1"/>
  <c r="E12" i="144"/>
  <c r="E18" i="143"/>
  <c r="D19" i="143"/>
  <c r="E6" i="143"/>
  <c r="D12" i="143"/>
  <c r="E11" i="143"/>
  <c r="F11" i="143" s="1"/>
  <c r="G11" i="143" s="1"/>
  <c r="H11" i="143" s="1"/>
  <c r="I11" i="143" s="1"/>
  <c r="J11" i="143" s="1"/>
  <c r="K11" i="143" s="1"/>
  <c r="L11" i="143" s="1"/>
  <c r="M11" i="143" s="1"/>
  <c r="D26" i="141"/>
  <c r="D26" i="137"/>
  <c r="C18" i="142"/>
  <c r="D18" i="142" s="1"/>
  <c r="D19" i="142" s="1"/>
  <c r="E6" i="142"/>
  <c r="F6" i="142" s="1"/>
  <c r="F7" i="142" s="1"/>
  <c r="G6" i="142"/>
  <c r="E13" i="142"/>
  <c r="F12" i="142"/>
  <c r="E18" i="142"/>
  <c r="E7" i="142"/>
  <c r="E11" i="142"/>
  <c r="F11" i="142" s="1"/>
  <c r="G11" i="142" s="1"/>
  <c r="H11" i="142" s="1"/>
  <c r="I11" i="142" s="1"/>
  <c r="J11" i="142" s="1"/>
  <c r="K11" i="142" s="1"/>
  <c r="L11" i="142" s="1"/>
  <c r="M11" i="142" s="1"/>
  <c r="D13" i="142"/>
  <c r="E6" i="141"/>
  <c r="F6" i="141" s="1"/>
  <c r="F7" i="141" s="1"/>
  <c r="E18" i="141"/>
  <c r="D19" i="141"/>
  <c r="E11" i="141"/>
  <c r="F11" i="141" s="1"/>
  <c r="G11" i="141" s="1"/>
  <c r="H11" i="141" s="1"/>
  <c r="I11" i="141" s="1"/>
  <c r="J11" i="141" s="1"/>
  <c r="K11" i="141" s="1"/>
  <c r="L11" i="141" s="1"/>
  <c r="M11" i="141" s="1"/>
  <c r="E12" i="141"/>
  <c r="E6" i="140"/>
  <c r="F6" i="140" s="1"/>
  <c r="D12" i="140"/>
  <c r="D13" i="140" s="1"/>
  <c r="F7" i="140"/>
  <c r="G6" i="140"/>
  <c r="E18" i="140"/>
  <c r="D17" i="140"/>
  <c r="E17" i="140" s="1"/>
  <c r="F17" i="140" s="1"/>
  <c r="G17" i="140" s="1"/>
  <c r="H17" i="140" s="1"/>
  <c r="I17" i="140" s="1"/>
  <c r="J17" i="140" s="1"/>
  <c r="K17" i="140" s="1"/>
  <c r="L17" i="140" s="1"/>
  <c r="M17" i="140" s="1"/>
  <c r="E7" i="140"/>
  <c r="D12" i="139"/>
  <c r="D13" i="139" s="1"/>
  <c r="E6" i="139"/>
  <c r="F6" i="139" s="1"/>
  <c r="E18" i="139"/>
  <c r="D19" i="139"/>
  <c r="G6" i="139"/>
  <c r="F7" i="139"/>
  <c r="E12" i="139"/>
  <c r="D12" i="114"/>
  <c r="D13" i="114" s="1"/>
  <c r="C18" i="114"/>
  <c r="D18" i="114" s="1"/>
  <c r="C18" i="137"/>
  <c r="D18" i="137" s="1"/>
  <c r="E6" i="137"/>
  <c r="E7" i="137" s="1"/>
  <c r="E13" i="137"/>
  <c r="F12" i="137"/>
  <c r="E18" i="137"/>
  <c r="D19" i="137"/>
  <c r="E11" i="137"/>
  <c r="F11" i="137" s="1"/>
  <c r="G11" i="137" s="1"/>
  <c r="H11" i="137" s="1"/>
  <c r="I11" i="137" s="1"/>
  <c r="J11" i="137" s="1"/>
  <c r="K11" i="137" s="1"/>
  <c r="L11" i="137" s="1"/>
  <c r="M11" i="137" s="1"/>
  <c r="D13" i="137"/>
  <c r="D13" i="136"/>
  <c r="E12" i="136"/>
  <c r="F6" i="136"/>
  <c r="E7" i="136"/>
  <c r="D7" i="136"/>
  <c r="C18" i="136"/>
  <c r="D18" i="136" s="1"/>
  <c r="E11" i="136"/>
  <c r="F11" i="136" s="1"/>
  <c r="G11" i="136" s="1"/>
  <c r="H11" i="136" s="1"/>
  <c r="I11" i="136" s="1"/>
  <c r="J11" i="136" s="1"/>
  <c r="K11" i="136" s="1"/>
  <c r="L11" i="136" s="1"/>
  <c r="M11" i="136" s="1"/>
  <c r="C18" i="135"/>
  <c r="D18" i="135" s="1"/>
  <c r="F6" i="135"/>
  <c r="E7" i="135"/>
  <c r="D19" i="135"/>
  <c r="E18" i="135"/>
  <c r="D7" i="135"/>
  <c r="E11" i="135"/>
  <c r="F11" i="135" s="1"/>
  <c r="G11" i="135" s="1"/>
  <c r="H11" i="135" s="1"/>
  <c r="I11" i="135" s="1"/>
  <c r="J11" i="135" s="1"/>
  <c r="K11" i="135" s="1"/>
  <c r="L11" i="135" s="1"/>
  <c r="M11" i="135" s="1"/>
  <c r="E12" i="135"/>
  <c r="E6" i="134"/>
  <c r="E7" i="134" s="1"/>
  <c r="C18" i="134"/>
  <c r="D18" i="134" s="1"/>
  <c r="D19" i="134"/>
  <c r="E18" i="134"/>
  <c r="F6" i="134"/>
  <c r="E11" i="134"/>
  <c r="F11" i="134" s="1"/>
  <c r="G11" i="134" s="1"/>
  <c r="H11" i="134" s="1"/>
  <c r="I11" i="134" s="1"/>
  <c r="J11" i="134" s="1"/>
  <c r="K11" i="134" s="1"/>
  <c r="L11" i="134" s="1"/>
  <c r="M11" i="134" s="1"/>
  <c r="E12" i="134"/>
  <c r="E18" i="133"/>
  <c r="D19" i="133"/>
  <c r="D13" i="133"/>
  <c r="E12" i="133"/>
  <c r="E6" i="133"/>
  <c r="E11" i="133"/>
  <c r="F11" i="133" s="1"/>
  <c r="G11" i="133" s="1"/>
  <c r="H11" i="133" s="1"/>
  <c r="I11" i="133" s="1"/>
  <c r="J11" i="133" s="1"/>
  <c r="K11" i="133" s="1"/>
  <c r="L11" i="133" s="1"/>
  <c r="M11" i="133" s="1"/>
  <c r="D12" i="116"/>
  <c r="D13" i="116" s="1"/>
  <c r="E6" i="116"/>
  <c r="F6" i="116" s="1"/>
  <c r="G6" i="116" s="1"/>
  <c r="D12" i="132"/>
  <c r="D13" i="132" s="1"/>
  <c r="E12" i="132"/>
  <c r="E13" i="132" s="1"/>
  <c r="F6" i="132"/>
  <c r="E7" i="132"/>
  <c r="E18" i="132"/>
  <c r="D19" i="132"/>
  <c r="D7" i="132"/>
  <c r="F12" i="132"/>
  <c r="D26" i="120"/>
  <c r="E18" i="131"/>
  <c r="D19" i="131"/>
  <c r="F6" i="131"/>
  <c r="E7" i="131"/>
  <c r="D7" i="131"/>
  <c r="D12" i="131"/>
  <c r="C29" i="35"/>
  <c r="C3" i="130"/>
  <c r="D26" i="130" s="1"/>
  <c r="D26" i="128"/>
  <c r="D26" i="118"/>
  <c r="D12" i="130"/>
  <c r="D13" i="130" s="1"/>
  <c r="E6" i="130"/>
  <c r="F6" i="130" s="1"/>
  <c r="G6" i="130" s="1"/>
  <c r="D19" i="130"/>
  <c r="E11" i="130"/>
  <c r="F11" i="130" s="1"/>
  <c r="G11" i="130" s="1"/>
  <c r="H11" i="130" s="1"/>
  <c r="I11" i="130" s="1"/>
  <c r="J11" i="130" s="1"/>
  <c r="K11" i="130" s="1"/>
  <c r="L11" i="130" s="1"/>
  <c r="M11" i="130" s="1"/>
  <c r="E18" i="130"/>
  <c r="C18" i="129"/>
  <c r="D18" i="129" s="1"/>
  <c r="E6" i="129"/>
  <c r="F6" i="129" s="1"/>
  <c r="G6" i="129" s="1"/>
  <c r="F7" i="129"/>
  <c r="D19" i="129"/>
  <c r="E7" i="129"/>
  <c r="E11" i="129"/>
  <c r="F11" i="129" s="1"/>
  <c r="G11" i="129" s="1"/>
  <c r="H11" i="129" s="1"/>
  <c r="I11" i="129" s="1"/>
  <c r="J11" i="129" s="1"/>
  <c r="K11" i="129" s="1"/>
  <c r="L11" i="129" s="1"/>
  <c r="M11" i="129" s="1"/>
  <c r="E12" i="129"/>
  <c r="E18" i="129"/>
  <c r="D13" i="128"/>
  <c r="C18" i="128"/>
  <c r="D18" i="128" s="1"/>
  <c r="D19" i="128" s="1"/>
  <c r="E6" i="128"/>
  <c r="F6" i="128" s="1"/>
  <c r="G6" i="128" s="1"/>
  <c r="E18" i="128"/>
  <c r="E11" i="128"/>
  <c r="F11" i="128" s="1"/>
  <c r="G11" i="128" s="1"/>
  <c r="H11" i="128" s="1"/>
  <c r="I11" i="128" s="1"/>
  <c r="J11" i="128" s="1"/>
  <c r="K11" i="128" s="1"/>
  <c r="L11" i="128" s="1"/>
  <c r="M11" i="128" s="1"/>
  <c r="E12" i="128"/>
  <c r="D12" i="120"/>
  <c r="D13" i="120" s="1"/>
  <c r="E6" i="120"/>
  <c r="F6" i="120" s="1"/>
  <c r="G6" i="120" s="1"/>
  <c r="C18" i="127"/>
  <c r="D18" i="127" s="1"/>
  <c r="E6" i="127"/>
  <c r="C18" i="126"/>
  <c r="D18" i="126" s="1"/>
  <c r="E18" i="126" s="1"/>
  <c r="E6" i="126"/>
  <c r="E7" i="126" s="1"/>
  <c r="E6" i="124"/>
  <c r="E7" i="124" s="1"/>
  <c r="C18" i="118"/>
  <c r="D18" i="118" s="1"/>
  <c r="E18" i="118" s="1"/>
  <c r="F18" i="118" s="1"/>
  <c r="E6" i="118"/>
  <c r="F6" i="118" s="1"/>
  <c r="C18" i="117"/>
  <c r="D18" i="117" s="1"/>
  <c r="E18" i="117" s="1"/>
  <c r="F18" i="117" s="1"/>
  <c r="E6" i="117"/>
  <c r="F6" i="117" s="1"/>
  <c r="E18" i="127"/>
  <c r="D19" i="127"/>
  <c r="E11" i="127"/>
  <c r="F11" i="127" s="1"/>
  <c r="G11" i="127" s="1"/>
  <c r="H11" i="127" s="1"/>
  <c r="I11" i="127" s="1"/>
  <c r="J11" i="127" s="1"/>
  <c r="K11" i="127" s="1"/>
  <c r="L11" i="127" s="1"/>
  <c r="M11" i="127" s="1"/>
  <c r="E12" i="127"/>
  <c r="E13" i="127" s="1"/>
  <c r="E11" i="126"/>
  <c r="F11" i="126" s="1"/>
  <c r="G11" i="126" s="1"/>
  <c r="H11" i="126" s="1"/>
  <c r="I11" i="126" s="1"/>
  <c r="J11" i="126" s="1"/>
  <c r="K11" i="126" s="1"/>
  <c r="L11" i="126" s="1"/>
  <c r="M11" i="126" s="1"/>
  <c r="E12" i="126"/>
  <c r="E13" i="126" s="1"/>
  <c r="E6" i="125"/>
  <c r="F6" i="125" s="1"/>
  <c r="G6" i="125" s="1"/>
  <c r="C18" i="124"/>
  <c r="D18" i="124" s="1"/>
  <c r="D19" i="124" s="1"/>
  <c r="D12" i="121"/>
  <c r="D13" i="121" s="1"/>
  <c r="E6" i="121"/>
  <c r="F6" i="121" s="1"/>
  <c r="G6" i="121" s="1"/>
  <c r="D19" i="125"/>
  <c r="E18" i="125"/>
  <c r="E11" i="125"/>
  <c r="F11" i="125" s="1"/>
  <c r="G11" i="125" s="1"/>
  <c r="H11" i="125" s="1"/>
  <c r="I11" i="125" s="1"/>
  <c r="J11" i="125" s="1"/>
  <c r="K11" i="125" s="1"/>
  <c r="L11" i="125" s="1"/>
  <c r="M11" i="125" s="1"/>
  <c r="E12" i="125"/>
  <c r="E18" i="124"/>
  <c r="E11" i="124"/>
  <c r="F11" i="124" s="1"/>
  <c r="G11" i="124" s="1"/>
  <c r="H11" i="124" s="1"/>
  <c r="I11" i="124" s="1"/>
  <c r="J11" i="124" s="1"/>
  <c r="K11" i="124" s="1"/>
  <c r="L11" i="124" s="1"/>
  <c r="M11" i="124" s="1"/>
  <c r="E12" i="124"/>
  <c r="D12" i="122"/>
  <c r="E6" i="122"/>
  <c r="F6" i="122" s="1"/>
  <c r="G6" i="122" s="1"/>
  <c r="E6" i="123"/>
  <c r="E7" i="123" s="1"/>
  <c r="D12" i="123"/>
  <c r="D13" i="123" s="1"/>
  <c r="E18" i="123"/>
  <c r="D19" i="123"/>
  <c r="E11" i="123"/>
  <c r="F11" i="123" s="1"/>
  <c r="G11" i="123" s="1"/>
  <c r="H11" i="123" s="1"/>
  <c r="I11" i="123" s="1"/>
  <c r="J11" i="123" s="1"/>
  <c r="K11" i="123" s="1"/>
  <c r="L11" i="123" s="1"/>
  <c r="M11" i="123" s="1"/>
  <c r="E12" i="123"/>
  <c r="E13" i="123" s="1"/>
  <c r="F7" i="122"/>
  <c r="E18" i="122"/>
  <c r="D19" i="122"/>
  <c r="E7" i="122"/>
  <c r="E11" i="122"/>
  <c r="F11" i="122" s="1"/>
  <c r="G11" i="122" s="1"/>
  <c r="H11" i="122" s="1"/>
  <c r="I11" i="122" s="1"/>
  <c r="J11" i="122" s="1"/>
  <c r="K11" i="122" s="1"/>
  <c r="L11" i="122" s="1"/>
  <c r="M11" i="122" s="1"/>
  <c r="E18" i="121"/>
  <c r="D19" i="121"/>
  <c r="E11" i="121"/>
  <c r="F11" i="121" s="1"/>
  <c r="G11" i="121" s="1"/>
  <c r="H11" i="121" s="1"/>
  <c r="I11" i="121" s="1"/>
  <c r="J11" i="121" s="1"/>
  <c r="K11" i="121" s="1"/>
  <c r="L11" i="121" s="1"/>
  <c r="M11" i="121" s="1"/>
  <c r="E12" i="121"/>
  <c r="F7" i="120"/>
  <c r="E18" i="120"/>
  <c r="D19" i="120"/>
  <c r="E11" i="120"/>
  <c r="F11" i="120" s="1"/>
  <c r="G11" i="120" s="1"/>
  <c r="H11" i="120" s="1"/>
  <c r="I11" i="120" s="1"/>
  <c r="J11" i="120" s="1"/>
  <c r="K11" i="120" s="1"/>
  <c r="L11" i="120" s="1"/>
  <c r="M11" i="120" s="1"/>
  <c r="E12" i="120"/>
  <c r="D12" i="119"/>
  <c r="E6" i="119"/>
  <c r="F6" i="119" s="1"/>
  <c r="F7" i="119" s="1"/>
  <c r="G6" i="119"/>
  <c r="E18" i="119"/>
  <c r="D19" i="119"/>
  <c r="E11" i="119"/>
  <c r="F11" i="119" s="1"/>
  <c r="G11" i="119" s="1"/>
  <c r="H11" i="119" s="1"/>
  <c r="I11" i="119" s="1"/>
  <c r="J11" i="119" s="1"/>
  <c r="K11" i="119" s="1"/>
  <c r="L11" i="119" s="1"/>
  <c r="M11" i="119" s="1"/>
  <c r="E12" i="118"/>
  <c r="D17" i="118"/>
  <c r="E17" i="118" s="1"/>
  <c r="F17" i="118" s="1"/>
  <c r="G17" i="118" s="1"/>
  <c r="H17" i="118" s="1"/>
  <c r="I17" i="118" s="1"/>
  <c r="J17" i="118" s="1"/>
  <c r="K17" i="118" s="1"/>
  <c r="L17" i="118" s="1"/>
  <c r="M17" i="118" s="1"/>
  <c r="E11" i="118"/>
  <c r="F11" i="118" s="1"/>
  <c r="G11" i="118" s="1"/>
  <c r="H11" i="118" s="1"/>
  <c r="I11" i="118" s="1"/>
  <c r="J11" i="118" s="1"/>
  <c r="K11" i="118" s="1"/>
  <c r="L11" i="118" s="1"/>
  <c r="M11" i="118" s="1"/>
  <c r="G6" i="117"/>
  <c r="F7" i="117"/>
  <c r="E7" i="117"/>
  <c r="E11" i="117"/>
  <c r="F11" i="117" s="1"/>
  <c r="G11" i="117" s="1"/>
  <c r="H11" i="117" s="1"/>
  <c r="I11" i="117" s="1"/>
  <c r="J11" i="117" s="1"/>
  <c r="K11" i="117" s="1"/>
  <c r="L11" i="117" s="1"/>
  <c r="M11" i="117" s="1"/>
  <c r="E12" i="117"/>
  <c r="E13" i="117" s="1"/>
  <c r="E18" i="116"/>
  <c r="D19" i="116"/>
  <c r="E11" i="116"/>
  <c r="F11" i="116" s="1"/>
  <c r="G11" i="116" s="1"/>
  <c r="H11" i="116" s="1"/>
  <c r="I11" i="116" s="1"/>
  <c r="J11" i="116" s="1"/>
  <c r="K11" i="116" s="1"/>
  <c r="L11" i="116" s="1"/>
  <c r="M11" i="116" s="1"/>
  <c r="E6" i="114"/>
  <c r="E7" i="114" s="1"/>
  <c r="E11" i="114"/>
  <c r="F11" i="114" s="1"/>
  <c r="G11" i="114" s="1"/>
  <c r="H11" i="114" s="1"/>
  <c r="I11" i="114" s="1"/>
  <c r="J11" i="114" s="1"/>
  <c r="K11" i="114" s="1"/>
  <c r="L11" i="114" s="1"/>
  <c r="M11" i="114" s="1"/>
  <c r="O13" i="111"/>
  <c r="O19" i="111" s="1"/>
  <c r="B13" i="111"/>
  <c r="C12" i="111"/>
  <c r="C18" i="111" s="1"/>
  <c r="D18" i="111" s="1"/>
  <c r="N11" i="111"/>
  <c r="N17" i="111" s="1"/>
  <c r="D11" i="111"/>
  <c r="C11" i="111"/>
  <c r="C17" i="111" s="1"/>
  <c r="C7" i="111"/>
  <c r="C13" i="111" s="1"/>
  <c r="C19" i="111" s="1"/>
  <c r="D6" i="111"/>
  <c r="D7" i="111" s="1"/>
  <c r="E5" i="111"/>
  <c r="G13" i="153" l="1"/>
  <c r="H12" i="153"/>
  <c r="I18" i="153"/>
  <c r="H19" i="153"/>
  <c r="I6" i="153"/>
  <c r="H7" i="153"/>
  <c r="G7" i="152"/>
  <c r="H6" i="152"/>
  <c r="G13" i="152"/>
  <c r="H12" i="152"/>
  <c r="G19" i="152"/>
  <c r="H18" i="152"/>
  <c r="J6" i="151"/>
  <c r="I7" i="151"/>
  <c r="H13" i="151"/>
  <c r="I12" i="151"/>
  <c r="H18" i="151"/>
  <c r="G19" i="151"/>
  <c r="G6" i="141"/>
  <c r="E7" i="141"/>
  <c r="D19" i="140"/>
  <c r="E12" i="140"/>
  <c r="F12" i="140" s="1"/>
  <c r="G12" i="149"/>
  <c r="F13" i="149"/>
  <c r="F19" i="149"/>
  <c r="G18" i="149"/>
  <c r="G6" i="149"/>
  <c r="F7" i="149"/>
  <c r="E6" i="111"/>
  <c r="F6" i="111" s="1"/>
  <c r="G6" i="111" s="1"/>
  <c r="H6" i="111" s="1"/>
  <c r="D12" i="111"/>
  <c r="E12" i="111" s="1"/>
  <c r="F12" i="111" s="1"/>
  <c r="F13" i="111" s="1"/>
  <c r="E13" i="148"/>
  <c r="F12" i="148"/>
  <c r="F19" i="148"/>
  <c r="G18" i="148"/>
  <c r="G6" i="148"/>
  <c r="F7" i="148"/>
  <c r="F6" i="147"/>
  <c r="E7" i="147"/>
  <c r="E13" i="147"/>
  <c r="F12" i="147"/>
  <c r="F18" i="147"/>
  <c r="E19" i="147"/>
  <c r="G6" i="146"/>
  <c r="F7" i="146"/>
  <c r="F18" i="146"/>
  <c r="E19" i="146"/>
  <c r="E13" i="146"/>
  <c r="F12" i="146"/>
  <c r="F6" i="144"/>
  <c r="E7" i="144"/>
  <c r="E13" i="144"/>
  <c r="F12" i="144"/>
  <c r="F18" i="144"/>
  <c r="E19" i="144"/>
  <c r="D13" i="143"/>
  <c r="E12" i="143"/>
  <c r="F6" i="143"/>
  <c r="F18" i="143"/>
  <c r="E19" i="143"/>
  <c r="F18" i="142"/>
  <c r="E19" i="142"/>
  <c r="F13" i="142"/>
  <c r="G12" i="142"/>
  <c r="H6" i="142"/>
  <c r="G7" i="142"/>
  <c r="D19" i="126"/>
  <c r="F6" i="126"/>
  <c r="F7" i="126" s="1"/>
  <c r="F18" i="141"/>
  <c r="E19" i="141"/>
  <c r="E13" i="141"/>
  <c r="F12" i="141"/>
  <c r="H6" i="141"/>
  <c r="G7" i="141"/>
  <c r="E13" i="118"/>
  <c r="F12" i="118"/>
  <c r="D19" i="118"/>
  <c r="D17" i="111"/>
  <c r="F18" i="140"/>
  <c r="E19" i="140"/>
  <c r="E13" i="140"/>
  <c r="G7" i="140"/>
  <c r="H6" i="140"/>
  <c r="E7" i="139"/>
  <c r="E13" i="139"/>
  <c r="F12" i="139"/>
  <c r="F18" i="139"/>
  <c r="E19" i="139"/>
  <c r="G7" i="139"/>
  <c r="H6" i="139"/>
  <c r="D19" i="114"/>
  <c r="E18" i="114"/>
  <c r="E19" i="114" s="1"/>
  <c r="F6" i="137"/>
  <c r="G6" i="137"/>
  <c r="F7" i="137"/>
  <c r="F18" i="137"/>
  <c r="E19" i="137"/>
  <c r="F13" i="137"/>
  <c r="G12" i="137"/>
  <c r="F7" i="136"/>
  <c r="G6" i="136"/>
  <c r="E18" i="136"/>
  <c r="D19" i="136"/>
  <c r="E13" i="136"/>
  <c r="F12" i="136"/>
  <c r="E12" i="116"/>
  <c r="E13" i="116" s="1"/>
  <c r="E7" i="116"/>
  <c r="F7" i="116"/>
  <c r="F18" i="135"/>
  <c r="E19" i="135"/>
  <c r="E13" i="135"/>
  <c r="F12" i="135"/>
  <c r="G6" i="135"/>
  <c r="F7" i="135"/>
  <c r="F6" i="124"/>
  <c r="G6" i="134"/>
  <c r="F7" i="134"/>
  <c r="F18" i="134"/>
  <c r="E19" i="134"/>
  <c r="F12" i="134"/>
  <c r="E13" i="134"/>
  <c r="F6" i="133"/>
  <c r="E7" i="133"/>
  <c r="E13" i="133"/>
  <c r="F12" i="133"/>
  <c r="F18" i="133"/>
  <c r="E19" i="133"/>
  <c r="F7" i="128"/>
  <c r="F7" i="125"/>
  <c r="E7" i="125"/>
  <c r="G6" i="132"/>
  <c r="F7" i="132"/>
  <c r="F18" i="132"/>
  <c r="E19" i="132"/>
  <c r="F13" i="132"/>
  <c r="G12" i="132"/>
  <c r="D13" i="131"/>
  <c r="E12" i="131"/>
  <c r="G6" i="131"/>
  <c r="F7" i="131"/>
  <c r="E19" i="131"/>
  <c r="F18" i="131"/>
  <c r="E7" i="130"/>
  <c r="F7" i="130"/>
  <c r="E12" i="130"/>
  <c r="E13" i="130" s="1"/>
  <c r="H6" i="130"/>
  <c r="G7" i="130"/>
  <c r="F18" i="130"/>
  <c r="E19" i="130"/>
  <c r="E12" i="122"/>
  <c r="F12" i="122" s="1"/>
  <c r="D13" i="122"/>
  <c r="F18" i="129"/>
  <c r="E19" i="129"/>
  <c r="E13" i="129"/>
  <c r="F12" i="129"/>
  <c r="H6" i="129"/>
  <c r="G7" i="129"/>
  <c r="E7" i="128"/>
  <c r="F18" i="128"/>
  <c r="E19" i="128"/>
  <c r="E13" i="128"/>
  <c r="F12" i="128"/>
  <c r="H6" i="128"/>
  <c r="G7" i="128"/>
  <c r="E7" i="120"/>
  <c r="F6" i="127"/>
  <c r="E7" i="127"/>
  <c r="F7" i="121"/>
  <c r="F6" i="123"/>
  <c r="E7" i="118"/>
  <c r="E19" i="117"/>
  <c r="D19" i="117"/>
  <c r="F6" i="114"/>
  <c r="F7" i="114" s="1"/>
  <c r="F18" i="127"/>
  <c r="E19" i="127"/>
  <c r="F12" i="127"/>
  <c r="F13" i="127" s="1"/>
  <c r="G6" i="126"/>
  <c r="F12" i="126"/>
  <c r="F13" i="126" s="1"/>
  <c r="F18" i="126"/>
  <c r="E19" i="126"/>
  <c r="E7" i="121"/>
  <c r="F18" i="125"/>
  <c r="E19" i="125"/>
  <c r="E13" i="125"/>
  <c r="F12" i="125"/>
  <c r="H6" i="125"/>
  <c r="G7" i="125"/>
  <c r="G6" i="124"/>
  <c r="F7" i="124"/>
  <c r="F18" i="124"/>
  <c r="E19" i="124"/>
  <c r="E13" i="124"/>
  <c r="F12" i="124"/>
  <c r="E12" i="119"/>
  <c r="F18" i="123"/>
  <c r="E19" i="123"/>
  <c r="F12" i="123"/>
  <c r="F13" i="123" s="1"/>
  <c r="G6" i="123"/>
  <c r="F7" i="123"/>
  <c r="G12" i="122"/>
  <c r="F13" i="122"/>
  <c r="E13" i="122"/>
  <c r="H6" i="122"/>
  <c r="G7" i="122"/>
  <c r="F18" i="122"/>
  <c r="E19" i="122"/>
  <c r="F18" i="121"/>
  <c r="E19" i="121"/>
  <c r="E13" i="121"/>
  <c r="F12" i="121"/>
  <c r="H6" i="121"/>
  <c r="G7" i="121"/>
  <c r="F18" i="120"/>
  <c r="E19" i="120"/>
  <c r="E13" i="120"/>
  <c r="F12" i="120"/>
  <c r="G7" i="120"/>
  <c r="H6" i="120"/>
  <c r="E7" i="119"/>
  <c r="F18" i="119"/>
  <c r="E19" i="119"/>
  <c r="E13" i="119"/>
  <c r="F12" i="119"/>
  <c r="H6" i="119"/>
  <c r="G7" i="119"/>
  <c r="E19" i="118"/>
  <c r="F13" i="118"/>
  <c r="F19" i="117"/>
  <c r="G18" i="117"/>
  <c r="F12" i="117"/>
  <c r="F13" i="117" s="1"/>
  <c r="G7" i="117"/>
  <c r="H6" i="117"/>
  <c r="H6" i="116"/>
  <c r="G7" i="116"/>
  <c r="F18" i="116"/>
  <c r="E19" i="116"/>
  <c r="F12" i="116"/>
  <c r="F13" i="116" s="1"/>
  <c r="E12" i="114"/>
  <c r="E13" i="114" s="1"/>
  <c r="E11" i="111"/>
  <c r="F11" i="111" s="1"/>
  <c r="G11" i="111" s="1"/>
  <c r="H11" i="111" s="1"/>
  <c r="I11" i="111" s="1"/>
  <c r="J11" i="111" s="1"/>
  <c r="K11" i="111" s="1"/>
  <c r="L11" i="111" s="1"/>
  <c r="M11" i="111" s="1"/>
  <c r="F5" i="111"/>
  <c r="E18" i="111"/>
  <c r="H13" i="153" l="1"/>
  <c r="I12" i="153"/>
  <c r="I19" i="153"/>
  <c r="J18" i="153"/>
  <c r="J6" i="153"/>
  <c r="I7" i="153"/>
  <c r="H7" i="152"/>
  <c r="I6" i="152"/>
  <c r="H13" i="152"/>
  <c r="I12" i="152"/>
  <c r="I18" i="152"/>
  <c r="H19" i="152"/>
  <c r="I13" i="151"/>
  <c r="J12" i="151"/>
  <c r="J7" i="151"/>
  <c r="K6" i="151"/>
  <c r="H19" i="151"/>
  <c r="I18" i="151"/>
  <c r="F18" i="114"/>
  <c r="F19" i="114" s="1"/>
  <c r="H6" i="149"/>
  <c r="G7" i="149"/>
  <c r="G19" i="149"/>
  <c r="H18" i="149"/>
  <c r="H12" i="149"/>
  <c r="G13" i="149"/>
  <c r="D13" i="111"/>
  <c r="E7" i="111"/>
  <c r="F13" i="148"/>
  <c r="G12" i="148"/>
  <c r="H18" i="148"/>
  <c r="G19" i="148"/>
  <c r="H6" i="148"/>
  <c r="G7" i="148"/>
  <c r="F19" i="147"/>
  <c r="G18" i="147"/>
  <c r="F13" i="147"/>
  <c r="G12" i="147"/>
  <c r="G6" i="147"/>
  <c r="F7" i="147"/>
  <c r="F19" i="146"/>
  <c r="G18" i="146"/>
  <c r="F13" i="146"/>
  <c r="G12" i="146"/>
  <c r="H6" i="146"/>
  <c r="G7" i="146"/>
  <c r="F19" i="144"/>
  <c r="G18" i="144"/>
  <c r="F13" i="144"/>
  <c r="G12" i="144"/>
  <c r="G6" i="144"/>
  <c r="F7" i="144"/>
  <c r="F19" i="143"/>
  <c r="G18" i="143"/>
  <c r="G6" i="143"/>
  <c r="E13" i="143"/>
  <c r="F12" i="143"/>
  <c r="F19" i="142"/>
  <c r="G18" i="142"/>
  <c r="I6" i="142"/>
  <c r="H7" i="142"/>
  <c r="G13" i="142"/>
  <c r="H12" i="142"/>
  <c r="F13" i="141"/>
  <c r="G12" i="141"/>
  <c r="F19" i="141"/>
  <c r="G18" i="141"/>
  <c r="I6" i="141"/>
  <c r="H7" i="141"/>
  <c r="G13" i="111"/>
  <c r="G5" i="111"/>
  <c r="F7" i="111"/>
  <c r="E13" i="111"/>
  <c r="E17" i="111"/>
  <c r="F17" i="111" s="1"/>
  <c r="G17" i="111" s="1"/>
  <c r="H17" i="111" s="1"/>
  <c r="I17" i="111" s="1"/>
  <c r="J17" i="111" s="1"/>
  <c r="K17" i="111" s="1"/>
  <c r="L17" i="111" s="1"/>
  <c r="M17" i="111" s="1"/>
  <c r="D19" i="111"/>
  <c r="F13" i="140"/>
  <c r="G12" i="140"/>
  <c r="F19" i="140"/>
  <c r="G18" i="140"/>
  <c r="I6" i="140"/>
  <c r="H7" i="140"/>
  <c r="F19" i="139"/>
  <c r="G18" i="139"/>
  <c r="F13" i="139"/>
  <c r="G12" i="139"/>
  <c r="I6" i="139"/>
  <c r="H7" i="139"/>
  <c r="G6" i="114"/>
  <c r="G7" i="114" s="1"/>
  <c r="F19" i="137"/>
  <c r="G18" i="137"/>
  <c r="G13" i="137"/>
  <c r="H12" i="137"/>
  <c r="H6" i="137"/>
  <c r="G7" i="137"/>
  <c r="E19" i="136"/>
  <c r="F18" i="136"/>
  <c r="H6" i="136"/>
  <c r="G7" i="136"/>
  <c r="F13" i="136"/>
  <c r="G12" i="136"/>
  <c r="F13" i="135"/>
  <c r="G12" i="135"/>
  <c r="F19" i="135"/>
  <c r="G18" i="135"/>
  <c r="H6" i="135"/>
  <c r="G7" i="135"/>
  <c r="F13" i="134"/>
  <c r="G12" i="134"/>
  <c r="F19" i="134"/>
  <c r="G18" i="134"/>
  <c r="H6" i="134"/>
  <c r="G7" i="134"/>
  <c r="F13" i="133"/>
  <c r="G12" i="133"/>
  <c r="F19" i="133"/>
  <c r="G18" i="133"/>
  <c r="G6" i="133"/>
  <c r="F7" i="133"/>
  <c r="G13" i="132"/>
  <c r="H12" i="132"/>
  <c r="H6" i="132"/>
  <c r="G7" i="132"/>
  <c r="F19" i="132"/>
  <c r="G18" i="132"/>
  <c r="G7" i="131"/>
  <c r="H6" i="131"/>
  <c r="F19" i="131"/>
  <c r="G18" i="131"/>
  <c r="E13" i="131"/>
  <c r="F12" i="131"/>
  <c r="F12" i="130"/>
  <c r="F19" i="130"/>
  <c r="I6" i="130"/>
  <c r="H7" i="130"/>
  <c r="F13" i="130"/>
  <c r="G12" i="130"/>
  <c r="F19" i="129"/>
  <c r="G18" i="129"/>
  <c r="F13" i="129"/>
  <c r="G12" i="129"/>
  <c r="I6" i="129"/>
  <c r="H7" i="129"/>
  <c r="G12" i="128"/>
  <c r="F13" i="128"/>
  <c r="F19" i="128"/>
  <c r="G18" i="128"/>
  <c r="I6" i="128"/>
  <c r="H7" i="128"/>
  <c r="F7" i="127"/>
  <c r="G6" i="127"/>
  <c r="G6" i="118"/>
  <c r="F7" i="118"/>
  <c r="F19" i="127"/>
  <c r="G18" i="127"/>
  <c r="G12" i="127"/>
  <c r="G13" i="127" s="1"/>
  <c r="F19" i="126"/>
  <c r="G18" i="126"/>
  <c r="G12" i="126"/>
  <c r="G13" i="126" s="1"/>
  <c r="H6" i="126"/>
  <c r="G7" i="126"/>
  <c r="F13" i="125"/>
  <c r="G12" i="125"/>
  <c r="F19" i="125"/>
  <c r="G18" i="125"/>
  <c r="I6" i="125"/>
  <c r="H7" i="125"/>
  <c r="F19" i="124"/>
  <c r="G18" i="124"/>
  <c r="F13" i="124"/>
  <c r="G12" i="124"/>
  <c r="H6" i="124"/>
  <c r="G7" i="124"/>
  <c r="G12" i="123"/>
  <c r="G13" i="123" s="1"/>
  <c r="F19" i="123"/>
  <c r="G18" i="123"/>
  <c r="H6" i="123"/>
  <c r="G7" i="123"/>
  <c r="H7" i="122"/>
  <c r="I6" i="122"/>
  <c r="G13" i="122"/>
  <c r="H12" i="122"/>
  <c r="F19" i="122"/>
  <c r="G18" i="122"/>
  <c r="F13" i="121"/>
  <c r="G12" i="121"/>
  <c r="F19" i="121"/>
  <c r="G18" i="121"/>
  <c r="I6" i="121"/>
  <c r="H7" i="121"/>
  <c r="F13" i="120"/>
  <c r="G12" i="120"/>
  <c r="F19" i="120"/>
  <c r="G18" i="120"/>
  <c r="I6" i="120"/>
  <c r="H7" i="120"/>
  <c r="F13" i="119"/>
  <c r="G12" i="119"/>
  <c r="F19" i="119"/>
  <c r="G18" i="119"/>
  <c r="I6" i="119"/>
  <c r="H7" i="119"/>
  <c r="F19" i="118"/>
  <c r="G18" i="118"/>
  <c r="G12" i="118"/>
  <c r="G13" i="118" s="1"/>
  <c r="G12" i="117"/>
  <c r="G13" i="117" s="1"/>
  <c r="H18" i="117"/>
  <c r="G19" i="117"/>
  <c r="I6" i="117"/>
  <c r="H7" i="117"/>
  <c r="F19" i="116"/>
  <c r="G18" i="116"/>
  <c r="G12" i="116"/>
  <c r="G13" i="116" s="1"/>
  <c r="I6" i="116"/>
  <c r="H7" i="116"/>
  <c r="F12" i="114"/>
  <c r="F13" i="114" s="1"/>
  <c r="G18" i="114"/>
  <c r="G19" i="114" s="1"/>
  <c r="I6" i="111"/>
  <c r="G12" i="111"/>
  <c r="F18" i="111"/>
  <c r="I13" i="153" l="1"/>
  <c r="J12" i="153"/>
  <c r="K18" i="153"/>
  <c r="J19" i="153"/>
  <c r="K6" i="153"/>
  <c r="J7" i="153"/>
  <c r="I7" i="152"/>
  <c r="J6" i="152"/>
  <c r="J18" i="152"/>
  <c r="I19" i="152"/>
  <c r="J12" i="152"/>
  <c r="I13" i="152"/>
  <c r="K7" i="151"/>
  <c r="L6" i="151"/>
  <c r="J13" i="151"/>
  <c r="K12" i="151"/>
  <c r="J18" i="151"/>
  <c r="I19" i="151"/>
  <c r="H6" i="114"/>
  <c r="I12" i="149"/>
  <c r="H13" i="149"/>
  <c r="H19" i="149"/>
  <c r="I18" i="149"/>
  <c r="I6" i="149"/>
  <c r="H7" i="149"/>
  <c r="H7" i="148"/>
  <c r="I6" i="148"/>
  <c r="I18" i="148"/>
  <c r="H19" i="148"/>
  <c r="G13" i="148"/>
  <c r="H12" i="148"/>
  <c r="G13" i="147"/>
  <c r="H12" i="147"/>
  <c r="H18" i="147"/>
  <c r="G19" i="147"/>
  <c r="H6" i="147"/>
  <c r="G7" i="147"/>
  <c r="H18" i="146"/>
  <c r="G19" i="146"/>
  <c r="I6" i="146"/>
  <c r="H7" i="146"/>
  <c r="G13" i="146"/>
  <c r="H12" i="146"/>
  <c r="G13" i="144"/>
  <c r="H12" i="144"/>
  <c r="H18" i="144"/>
  <c r="G19" i="144"/>
  <c r="H6" i="144"/>
  <c r="G7" i="144"/>
  <c r="H18" i="143"/>
  <c r="G19" i="143"/>
  <c r="H6" i="143"/>
  <c r="G7" i="143"/>
  <c r="F13" i="143"/>
  <c r="G12" i="143"/>
  <c r="J6" i="142"/>
  <c r="I7" i="142"/>
  <c r="H18" i="142"/>
  <c r="G19" i="142"/>
  <c r="H13" i="142"/>
  <c r="I12" i="142"/>
  <c r="G13" i="141"/>
  <c r="H12" i="141"/>
  <c r="J6" i="141"/>
  <c r="I7" i="141"/>
  <c r="H18" i="141"/>
  <c r="G19" i="141"/>
  <c r="E19" i="111"/>
  <c r="F19" i="111"/>
  <c r="H5" i="111"/>
  <c r="G7" i="111"/>
  <c r="G13" i="140"/>
  <c r="H12" i="140"/>
  <c r="J6" i="140"/>
  <c r="I7" i="140"/>
  <c r="G19" i="140"/>
  <c r="H18" i="140"/>
  <c r="G13" i="139"/>
  <c r="H12" i="139"/>
  <c r="H18" i="139"/>
  <c r="G19" i="139"/>
  <c r="J6" i="139"/>
  <c r="I7" i="139"/>
  <c r="H18" i="137"/>
  <c r="G19" i="137"/>
  <c r="I6" i="137"/>
  <c r="H7" i="137"/>
  <c r="H13" i="137"/>
  <c r="I12" i="137"/>
  <c r="F19" i="136"/>
  <c r="G18" i="136"/>
  <c r="G13" i="136"/>
  <c r="H12" i="136"/>
  <c r="H7" i="136"/>
  <c r="I6" i="136"/>
  <c r="H18" i="135"/>
  <c r="G19" i="135"/>
  <c r="G13" i="135"/>
  <c r="H12" i="135"/>
  <c r="I6" i="135"/>
  <c r="H7" i="135"/>
  <c r="H18" i="134"/>
  <c r="G19" i="134"/>
  <c r="G13" i="134"/>
  <c r="H12" i="134"/>
  <c r="I6" i="134"/>
  <c r="H7" i="134"/>
  <c r="H18" i="133"/>
  <c r="G19" i="133"/>
  <c r="G13" i="133"/>
  <c r="H12" i="133"/>
  <c r="H6" i="133"/>
  <c r="G7" i="133"/>
  <c r="H7" i="132"/>
  <c r="I6" i="132"/>
  <c r="H13" i="132"/>
  <c r="I12" i="132"/>
  <c r="H18" i="132"/>
  <c r="G19" i="132"/>
  <c r="I6" i="131"/>
  <c r="H7" i="131"/>
  <c r="F13" i="131"/>
  <c r="G12" i="131"/>
  <c r="H18" i="131"/>
  <c r="G19" i="131"/>
  <c r="G19" i="130"/>
  <c r="H18" i="130"/>
  <c r="I18" i="130" s="1"/>
  <c r="J6" i="130"/>
  <c r="I7" i="130"/>
  <c r="G13" i="130"/>
  <c r="H12" i="130"/>
  <c r="G13" i="129"/>
  <c r="H12" i="129"/>
  <c r="G19" i="129"/>
  <c r="H18" i="129"/>
  <c r="J6" i="129"/>
  <c r="I7" i="129"/>
  <c r="G13" i="128"/>
  <c r="H12" i="128"/>
  <c r="J6" i="128"/>
  <c r="I7" i="128"/>
  <c r="G19" i="128"/>
  <c r="H18" i="128"/>
  <c r="H6" i="127"/>
  <c r="G7" i="127"/>
  <c r="H6" i="118"/>
  <c r="G7" i="118"/>
  <c r="H18" i="127"/>
  <c r="G19" i="127"/>
  <c r="H12" i="127"/>
  <c r="H13" i="127" s="1"/>
  <c r="H12" i="126"/>
  <c r="H13" i="126" s="1"/>
  <c r="G19" i="126"/>
  <c r="H18" i="126"/>
  <c r="I6" i="126"/>
  <c r="H7" i="126"/>
  <c r="G13" i="125"/>
  <c r="H12" i="125"/>
  <c r="H18" i="125"/>
  <c r="G19" i="125"/>
  <c r="J6" i="125"/>
  <c r="I7" i="125"/>
  <c r="G19" i="124"/>
  <c r="H18" i="124"/>
  <c r="I6" i="124"/>
  <c r="H7" i="124"/>
  <c r="G13" i="124"/>
  <c r="H12" i="124"/>
  <c r="H12" i="123"/>
  <c r="H13" i="123" s="1"/>
  <c r="I6" i="123"/>
  <c r="H7" i="123"/>
  <c r="H18" i="123"/>
  <c r="G19" i="123"/>
  <c r="H13" i="122"/>
  <c r="I12" i="122"/>
  <c r="J6" i="122"/>
  <c r="I7" i="122"/>
  <c r="H18" i="122"/>
  <c r="G19" i="122"/>
  <c r="G13" i="121"/>
  <c r="H12" i="121"/>
  <c r="J6" i="121"/>
  <c r="I7" i="121"/>
  <c r="G19" i="121"/>
  <c r="H18" i="121"/>
  <c r="G13" i="120"/>
  <c r="H12" i="120"/>
  <c r="J6" i="120"/>
  <c r="I7" i="120"/>
  <c r="H18" i="120"/>
  <c r="G19" i="120"/>
  <c r="G13" i="119"/>
  <c r="H12" i="119"/>
  <c r="J6" i="119"/>
  <c r="I7" i="119"/>
  <c r="H18" i="119"/>
  <c r="G19" i="119"/>
  <c r="H18" i="118"/>
  <c r="G19" i="118"/>
  <c r="H12" i="118"/>
  <c r="H13" i="118" s="1"/>
  <c r="H12" i="117"/>
  <c r="H13" i="117" s="1"/>
  <c r="I18" i="117"/>
  <c r="H19" i="117"/>
  <c r="J6" i="117"/>
  <c r="I7" i="117"/>
  <c r="H18" i="116"/>
  <c r="G19" i="116"/>
  <c r="H12" i="116"/>
  <c r="H13" i="116" s="1"/>
  <c r="J6" i="116"/>
  <c r="I7" i="116"/>
  <c r="G12" i="114"/>
  <c r="G13" i="114" s="1"/>
  <c r="H18" i="114"/>
  <c r="H19" i="114" s="1"/>
  <c r="I6" i="114"/>
  <c r="H7" i="114"/>
  <c r="J6" i="111"/>
  <c r="G18" i="111"/>
  <c r="G19" i="111" s="1"/>
  <c r="H12" i="111"/>
  <c r="H13" i="111" s="1"/>
  <c r="L6" i="153" l="1"/>
  <c r="K7" i="153"/>
  <c r="K19" i="153"/>
  <c r="L18" i="153"/>
  <c r="J13" i="153"/>
  <c r="K12" i="153"/>
  <c r="J7" i="152"/>
  <c r="K6" i="152"/>
  <c r="K12" i="152"/>
  <c r="J13" i="152"/>
  <c r="J19" i="152"/>
  <c r="K18" i="152"/>
  <c r="L7" i="151"/>
  <c r="N6" i="151"/>
  <c r="N7" i="151" s="1"/>
  <c r="M6" i="151"/>
  <c r="M7" i="151" s="1"/>
  <c r="K18" i="151"/>
  <c r="J19" i="151"/>
  <c r="K13" i="151"/>
  <c r="L12" i="151"/>
  <c r="I7" i="149"/>
  <c r="J6" i="149"/>
  <c r="J18" i="149"/>
  <c r="I19" i="149"/>
  <c r="I13" i="149"/>
  <c r="J12" i="149"/>
  <c r="J18" i="148"/>
  <c r="I19" i="148"/>
  <c r="J6" i="148"/>
  <c r="I7" i="148"/>
  <c r="H13" i="148"/>
  <c r="I12" i="148"/>
  <c r="I18" i="147"/>
  <c r="H19" i="147"/>
  <c r="H13" i="147"/>
  <c r="I12" i="147"/>
  <c r="H7" i="147"/>
  <c r="I6" i="147"/>
  <c r="J6" i="146"/>
  <c r="I7" i="146"/>
  <c r="I18" i="146"/>
  <c r="H19" i="146"/>
  <c r="H13" i="146"/>
  <c r="I12" i="146"/>
  <c r="H7" i="144"/>
  <c r="I6" i="144"/>
  <c r="I18" i="144"/>
  <c r="H19" i="144"/>
  <c r="H13" i="144"/>
  <c r="I12" i="144"/>
  <c r="I6" i="143"/>
  <c r="H7" i="143"/>
  <c r="I18" i="143"/>
  <c r="H19" i="143"/>
  <c r="G13" i="143"/>
  <c r="H12" i="143"/>
  <c r="H12" i="114"/>
  <c r="H13" i="114" s="1"/>
  <c r="H19" i="142"/>
  <c r="I18" i="142"/>
  <c r="J7" i="142"/>
  <c r="K6" i="142"/>
  <c r="J12" i="142"/>
  <c r="I13" i="142"/>
  <c r="J7" i="141"/>
  <c r="K6" i="141"/>
  <c r="H13" i="141"/>
  <c r="I12" i="141"/>
  <c r="I18" i="141"/>
  <c r="H19" i="141"/>
  <c r="I5" i="111"/>
  <c r="H7" i="111"/>
  <c r="J7" i="140"/>
  <c r="K6" i="140"/>
  <c r="H13" i="140"/>
  <c r="I12" i="140"/>
  <c r="H19" i="140"/>
  <c r="I18" i="140"/>
  <c r="I18" i="139"/>
  <c r="H19" i="139"/>
  <c r="H13" i="139"/>
  <c r="I12" i="139"/>
  <c r="J7" i="139"/>
  <c r="K6" i="139"/>
  <c r="J6" i="137"/>
  <c r="I7" i="137"/>
  <c r="H19" i="137"/>
  <c r="I18" i="137"/>
  <c r="I13" i="137"/>
  <c r="J12" i="137"/>
  <c r="H13" i="136"/>
  <c r="I12" i="136"/>
  <c r="H18" i="136"/>
  <c r="G19" i="136"/>
  <c r="I7" i="136"/>
  <c r="J6" i="136"/>
  <c r="I18" i="135"/>
  <c r="H19" i="135"/>
  <c r="H13" i="135"/>
  <c r="I12" i="135"/>
  <c r="J6" i="135"/>
  <c r="I7" i="135"/>
  <c r="J6" i="134"/>
  <c r="I7" i="134"/>
  <c r="H13" i="134"/>
  <c r="I12" i="134"/>
  <c r="I18" i="134"/>
  <c r="H19" i="134"/>
  <c r="H7" i="133"/>
  <c r="I6" i="133"/>
  <c r="H13" i="133"/>
  <c r="I12" i="133"/>
  <c r="I18" i="133"/>
  <c r="H19" i="133"/>
  <c r="I13" i="132"/>
  <c r="J12" i="132"/>
  <c r="I7" i="132"/>
  <c r="J6" i="132"/>
  <c r="I18" i="132"/>
  <c r="H19" i="132"/>
  <c r="I18" i="131"/>
  <c r="H19" i="131"/>
  <c r="I7" i="131"/>
  <c r="J6" i="131"/>
  <c r="G13" i="131"/>
  <c r="H12" i="131"/>
  <c r="J7" i="130"/>
  <c r="K6" i="130"/>
  <c r="H13" i="130"/>
  <c r="I12" i="130"/>
  <c r="H19" i="130"/>
  <c r="I18" i="129"/>
  <c r="H19" i="129"/>
  <c r="H13" i="129"/>
  <c r="I12" i="129"/>
  <c r="J7" i="129"/>
  <c r="K6" i="129"/>
  <c r="J7" i="128"/>
  <c r="K6" i="128"/>
  <c r="H13" i="128"/>
  <c r="I12" i="128"/>
  <c r="I18" i="128"/>
  <c r="H19" i="128"/>
  <c r="I6" i="127"/>
  <c r="H7" i="127"/>
  <c r="I6" i="118"/>
  <c r="H7" i="118"/>
  <c r="I18" i="127"/>
  <c r="H19" i="127"/>
  <c r="I12" i="127"/>
  <c r="I13" i="127" s="1"/>
  <c r="J6" i="126"/>
  <c r="I7" i="126"/>
  <c r="I18" i="126"/>
  <c r="H19" i="126"/>
  <c r="I12" i="126"/>
  <c r="I13" i="126" s="1"/>
  <c r="J7" i="125"/>
  <c r="K6" i="125"/>
  <c r="H13" i="125"/>
  <c r="I12" i="125"/>
  <c r="I18" i="125"/>
  <c r="H19" i="125"/>
  <c r="J6" i="124"/>
  <c r="I7" i="124"/>
  <c r="I18" i="124"/>
  <c r="H19" i="124"/>
  <c r="H13" i="124"/>
  <c r="I12" i="124"/>
  <c r="I18" i="123"/>
  <c r="H19" i="123"/>
  <c r="J6" i="123"/>
  <c r="I7" i="123"/>
  <c r="I12" i="123"/>
  <c r="I13" i="123" s="1"/>
  <c r="I18" i="122"/>
  <c r="H19" i="122"/>
  <c r="J7" i="122"/>
  <c r="K6" i="122"/>
  <c r="J12" i="122"/>
  <c r="I13" i="122"/>
  <c r="J7" i="121"/>
  <c r="K6" i="121"/>
  <c r="H13" i="121"/>
  <c r="I12" i="121"/>
  <c r="I18" i="121"/>
  <c r="H19" i="121"/>
  <c r="I18" i="120"/>
  <c r="H19" i="120"/>
  <c r="J7" i="120"/>
  <c r="K6" i="120"/>
  <c r="H13" i="120"/>
  <c r="I12" i="120"/>
  <c r="I18" i="119"/>
  <c r="H19" i="119"/>
  <c r="J7" i="119"/>
  <c r="K6" i="119"/>
  <c r="H13" i="119"/>
  <c r="I12" i="119"/>
  <c r="I12" i="118"/>
  <c r="I13" i="118" s="1"/>
  <c r="I18" i="118"/>
  <c r="H19" i="118"/>
  <c r="J18" i="117"/>
  <c r="I19" i="117"/>
  <c r="I12" i="117"/>
  <c r="I13" i="117" s="1"/>
  <c r="J7" i="117"/>
  <c r="K6" i="117"/>
  <c r="I18" i="116"/>
  <c r="H19" i="116"/>
  <c r="I12" i="116"/>
  <c r="I13" i="116" s="1"/>
  <c r="J7" i="116"/>
  <c r="K6" i="116"/>
  <c r="J6" i="114"/>
  <c r="I7" i="114"/>
  <c r="I18" i="114"/>
  <c r="I19" i="114" s="1"/>
  <c r="I12" i="114"/>
  <c r="I13" i="114" s="1"/>
  <c r="K6" i="111"/>
  <c r="I12" i="111"/>
  <c r="I13" i="111" s="1"/>
  <c r="H18" i="111"/>
  <c r="H19" i="111" s="1"/>
  <c r="K13" i="153" l="1"/>
  <c r="L12" i="153"/>
  <c r="N18" i="153"/>
  <c r="N19" i="153" s="1"/>
  <c r="M18" i="153"/>
  <c r="M19" i="153" s="1"/>
  <c r="L19" i="153"/>
  <c r="M6" i="153"/>
  <c r="M7" i="153" s="1"/>
  <c r="L7" i="153"/>
  <c r="N6" i="153"/>
  <c r="N7" i="153" s="1"/>
  <c r="K7" i="152"/>
  <c r="L6" i="152"/>
  <c r="L12" i="152"/>
  <c r="K13" i="152"/>
  <c r="L18" i="152"/>
  <c r="K19" i="152"/>
  <c r="L18" i="151"/>
  <c r="K19" i="151"/>
  <c r="D8" i="151"/>
  <c r="E23" i="151" s="1"/>
  <c r="F23" i="151" s="1"/>
  <c r="N12" i="151"/>
  <c r="N13" i="151" s="1"/>
  <c r="L13" i="151"/>
  <c r="M12" i="151"/>
  <c r="M13" i="151" s="1"/>
  <c r="K12" i="149"/>
  <c r="J13" i="149"/>
  <c r="K18" i="149"/>
  <c r="J19" i="149"/>
  <c r="K6" i="149"/>
  <c r="J7" i="149"/>
  <c r="J7" i="148"/>
  <c r="K6" i="148"/>
  <c r="K18" i="148"/>
  <c r="J19" i="148"/>
  <c r="I13" i="148"/>
  <c r="J12" i="148"/>
  <c r="I13" i="147"/>
  <c r="J12" i="147"/>
  <c r="I7" i="147"/>
  <c r="J6" i="147"/>
  <c r="J18" i="147"/>
  <c r="I19" i="147"/>
  <c r="J18" i="146"/>
  <c r="I19" i="146"/>
  <c r="J7" i="146"/>
  <c r="K6" i="146"/>
  <c r="J12" i="146"/>
  <c r="I13" i="146"/>
  <c r="J18" i="144"/>
  <c r="I19" i="144"/>
  <c r="I13" i="144"/>
  <c r="J12" i="144"/>
  <c r="I7" i="144"/>
  <c r="J6" i="144"/>
  <c r="J18" i="143"/>
  <c r="I19" i="143"/>
  <c r="J6" i="143"/>
  <c r="I7" i="143"/>
  <c r="H13" i="143"/>
  <c r="I12" i="143"/>
  <c r="J13" i="142"/>
  <c r="K12" i="142"/>
  <c r="L6" i="142"/>
  <c r="K7" i="142"/>
  <c r="J18" i="142"/>
  <c r="I19" i="142"/>
  <c r="I13" i="141"/>
  <c r="J12" i="141"/>
  <c r="L6" i="141"/>
  <c r="K7" i="141"/>
  <c r="J18" i="141"/>
  <c r="I19" i="141"/>
  <c r="J5" i="111"/>
  <c r="I7" i="111"/>
  <c r="I13" i="140"/>
  <c r="J12" i="140"/>
  <c r="K7" i="140"/>
  <c r="L6" i="140"/>
  <c r="J18" i="140"/>
  <c r="I19" i="140"/>
  <c r="I13" i="139"/>
  <c r="J12" i="139"/>
  <c r="K7" i="139"/>
  <c r="L6" i="139"/>
  <c r="J18" i="139"/>
  <c r="I19" i="139"/>
  <c r="J13" i="137"/>
  <c r="K12" i="137"/>
  <c r="I19" i="137"/>
  <c r="J18" i="137"/>
  <c r="J7" i="137"/>
  <c r="K6" i="137"/>
  <c r="I18" i="136"/>
  <c r="H19" i="136"/>
  <c r="I13" i="136"/>
  <c r="J12" i="136"/>
  <c r="K6" i="136"/>
  <c r="J7" i="136"/>
  <c r="I13" i="135"/>
  <c r="J12" i="135"/>
  <c r="J18" i="135"/>
  <c r="I19" i="135"/>
  <c r="K6" i="135"/>
  <c r="J7" i="135"/>
  <c r="J12" i="134"/>
  <c r="I13" i="134"/>
  <c r="J18" i="134"/>
  <c r="I19" i="134"/>
  <c r="J7" i="134"/>
  <c r="K6" i="134"/>
  <c r="J6" i="133"/>
  <c r="I7" i="133"/>
  <c r="J18" i="133"/>
  <c r="I19" i="133"/>
  <c r="I13" i="133"/>
  <c r="J12" i="133"/>
  <c r="K6" i="132"/>
  <c r="J7" i="132"/>
  <c r="K12" i="132"/>
  <c r="J13" i="132"/>
  <c r="J18" i="132"/>
  <c r="I19" i="132"/>
  <c r="K6" i="131"/>
  <c r="J7" i="131"/>
  <c r="I19" i="131"/>
  <c r="J18" i="131"/>
  <c r="H13" i="131"/>
  <c r="I12" i="131"/>
  <c r="J18" i="130"/>
  <c r="I19" i="130"/>
  <c r="I13" i="130"/>
  <c r="J12" i="130"/>
  <c r="L6" i="130"/>
  <c r="K7" i="130"/>
  <c r="L6" i="129"/>
  <c r="K7" i="129"/>
  <c r="I13" i="129"/>
  <c r="J12" i="129"/>
  <c r="J18" i="129"/>
  <c r="I19" i="129"/>
  <c r="L6" i="128"/>
  <c r="K7" i="128"/>
  <c r="J18" i="128"/>
  <c r="I19" i="128"/>
  <c r="I13" i="128"/>
  <c r="J12" i="128"/>
  <c r="I7" i="127"/>
  <c r="J6" i="127"/>
  <c r="I7" i="118"/>
  <c r="J6" i="118"/>
  <c r="J18" i="127"/>
  <c r="I19" i="127"/>
  <c r="J12" i="127"/>
  <c r="J13" i="127" s="1"/>
  <c r="J18" i="126"/>
  <c r="I19" i="126"/>
  <c r="J7" i="126"/>
  <c r="K6" i="126"/>
  <c r="J12" i="126"/>
  <c r="J13" i="126" s="1"/>
  <c r="J18" i="125"/>
  <c r="I19" i="125"/>
  <c r="I13" i="125"/>
  <c r="J12" i="125"/>
  <c r="L6" i="125"/>
  <c r="K7" i="125"/>
  <c r="J18" i="124"/>
  <c r="I19" i="124"/>
  <c r="J7" i="124"/>
  <c r="K6" i="124"/>
  <c r="I13" i="124"/>
  <c r="J12" i="124"/>
  <c r="J12" i="123"/>
  <c r="J13" i="123" s="1"/>
  <c r="J7" i="123"/>
  <c r="K6" i="123"/>
  <c r="J18" i="123"/>
  <c r="I19" i="123"/>
  <c r="J13" i="122"/>
  <c r="K12" i="122"/>
  <c r="L6" i="122"/>
  <c r="K7" i="122"/>
  <c r="J18" i="122"/>
  <c r="I19" i="122"/>
  <c r="I13" i="121"/>
  <c r="J12" i="121"/>
  <c r="K7" i="121"/>
  <c r="L6" i="121"/>
  <c r="J18" i="121"/>
  <c r="I19" i="121"/>
  <c r="L6" i="120"/>
  <c r="K7" i="120"/>
  <c r="J18" i="120"/>
  <c r="I19" i="120"/>
  <c r="I13" i="120"/>
  <c r="J12" i="120"/>
  <c r="K7" i="119"/>
  <c r="L6" i="119"/>
  <c r="I13" i="119"/>
  <c r="J12" i="119"/>
  <c r="J18" i="119"/>
  <c r="I19" i="119"/>
  <c r="J18" i="118"/>
  <c r="I19" i="118"/>
  <c r="J12" i="118"/>
  <c r="J13" i="118" s="1"/>
  <c r="J12" i="117"/>
  <c r="J13" i="117" s="1"/>
  <c r="K18" i="117"/>
  <c r="J19" i="117"/>
  <c r="K7" i="117"/>
  <c r="L6" i="117"/>
  <c r="K7" i="116"/>
  <c r="L6" i="116"/>
  <c r="J12" i="116"/>
  <c r="J13" i="116" s="1"/>
  <c r="J18" i="116"/>
  <c r="I19" i="116"/>
  <c r="J12" i="114"/>
  <c r="J13" i="114" s="1"/>
  <c r="J18" i="114"/>
  <c r="J19" i="114" s="1"/>
  <c r="J7" i="114"/>
  <c r="K6" i="114"/>
  <c r="I18" i="111"/>
  <c r="I19" i="111" s="1"/>
  <c r="J12" i="111"/>
  <c r="J13" i="111" s="1"/>
  <c r="L6" i="111"/>
  <c r="D20" i="153" l="1"/>
  <c r="E25" i="153" s="1"/>
  <c r="F25" i="153" s="1"/>
  <c r="D8" i="153"/>
  <c r="E23" i="153" s="1"/>
  <c r="F23" i="153" s="1"/>
  <c r="N12" i="153"/>
  <c r="N13" i="153" s="1"/>
  <c r="L13" i="153"/>
  <c r="M12" i="153"/>
  <c r="M13" i="153" s="1"/>
  <c r="L7" i="152"/>
  <c r="N6" i="152"/>
  <c r="N7" i="152" s="1"/>
  <c r="M6" i="152"/>
  <c r="M7" i="152" s="1"/>
  <c r="L19" i="152"/>
  <c r="M18" i="152"/>
  <c r="M19" i="152" s="1"/>
  <c r="N18" i="152"/>
  <c r="N19" i="152" s="1"/>
  <c r="D20" i="152" s="1"/>
  <c r="E25" i="152" s="1"/>
  <c r="F25" i="152" s="1"/>
  <c r="L13" i="152"/>
  <c r="M12" i="152"/>
  <c r="M13" i="152" s="1"/>
  <c r="N12" i="152"/>
  <c r="N13" i="152" s="1"/>
  <c r="D14" i="151"/>
  <c r="E24" i="151" s="1"/>
  <c r="F24" i="151" s="1"/>
  <c r="L19" i="151"/>
  <c r="N18" i="151"/>
  <c r="N19" i="151" s="1"/>
  <c r="M18" i="151"/>
  <c r="M19" i="151" s="1"/>
  <c r="L6" i="149"/>
  <c r="K7" i="149"/>
  <c r="L18" i="149"/>
  <c r="K19" i="149"/>
  <c r="K13" i="149"/>
  <c r="L12" i="149"/>
  <c r="J13" i="148"/>
  <c r="K12" i="148"/>
  <c r="L18" i="148"/>
  <c r="K19" i="148"/>
  <c r="L6" i="148"/>
  <c r="K7" i="148"/>
  <c r="K18" i="147"/>
  <c r="J19" i="147"/>
  <c r="J7" i="147"/>
  <c r="K6" i="147"/>
  <c r="J13" i="147"/>
  <c r="K12" i="147"/>
  <c r="J13" i="146"/>
  <c r="K12" i="146"/>
  <c r="K7" i="146"/>
  <c r="L6" i="146"/>
  <c r="K18" i="146"/>
  <c r="J19" i="146"/>
  <c r="J7" i="144"/>
  <c r="K6" i="144"/>
  <c r="J13" i="144"/>
  <c r="K12" i="144"/>
  <c r="K18" i="144"/>
  <c r="J19" i="144"/>
  <c r="K18" i="143"/>
  <c r="J19" i="143"/>
  <c r="J7" i="143"/>
  <c r="K6" i="143"/>
  <c r="I13" i="143"/>
  <c r="J12" i="143"/>
  <c r="K18" i="142"/>
  <c r="J19" i="142"/>
  <c r="N6" i="142"/>
  <c r="N7" i="142" s="1"/>
  <c r="M6" i="142"/>
  <c r="M7" i="142" s="1"/>
  <c r="L7" i="142"/>
  <c r="K13" i="142"/>
  <c r="L12" i="142"/>
  <c r="K18" i="141"/>
  <c r="J19" i="141"/>
  <c r="N6" i="141"/>
  <c r="N7" i="141" s="1"/>
  <c r="M6" i="141"/>
  <c r="M7" i="141" s="1"/>
  <c r="L7" i="141"/>
  <c r="J13" i="141"/>
  <c r="K12" i="141"/>
  <c r="K5" i="111"/>
  <c r="J7" i="111"/>
  <c r="K18" i="140"/>
  <c r="J19" i="140"/>
  <c r="M6" i="140"/>
  <c r="M7" i="140" s="1"/>
  <c r="L7" i="140"/>
  <c r="N6" i="140"/>
  <c r="N7" i="140" s="1"/>
  <c r="D8" i="140" s="1"/>
  <c r="E23" i="140" s="1"/>
  <c r="F23" i="140" s="1"/>
  <c r="J13" i="140"/>
  <c r="K12" i="140"/>
  <c r="J13" i="139"/>
  <c r="K12" i="139"/>
  <c r="J19" i="139"/>
  <c r="K18" i="139"/>
  <c r="M6" i="139"/>
  <c r="M7" i="139" s="1"/>
  <c r="N6" i="139"/>
  <c r="N7" i="139" s="1"/>
  <c r="L7" i="139"/>
  <c r="L6" i="137"/>
  <c r="K7" i="137"/>
  <c r="K18" i="137"/>
  <c r="J19" i="137"/>
  <c r="L12" i="137"/>
  <c r="K13" i="137"/>
  <c r="J18" i="136"/>
  <c r="I19" i="136"/>
  <c r="L6" i="136"/>
  <c r="K7" i="136"/>
  <c r="J13" i="136"/>
  <c r="K12" i="136"/>
  <c r="L6" i="135"/>
  <c r="K7" i="135"/>
  <c r="J19" i="135"/>
  <c r="K18" i="135"/>
  <c r="J13" i="135"/>
  <c r="K12" i="135"/>
  <c r="J19" i="134"/>
  <c r="K18" i="134"/>
  <c r="K12" i="134"/>
  <c r="J13" i="134"/>
  <c r="K7" i="134"/>
  <c r="L6" i="134"/>
  <c r="K18" i="133"/>
  <c r="J19" i="133"/>
  <c r="J13" i="133"/>
  <c r="K12" i="133"/>
  <c r="J7" i="133"/>
  <c r="K6" i="133"/>
  <c r="K18" i="132"/>
  <c r="J19" i="132"/>
  <c r="K13" i="132"/>
  <c r="L12" i="132"/>
  <c r="L6" i="132"/>
  <c r="K7" i="132"/>
  <c r="K18" i="131"/>
  <c r="J19" i="131"/>
  <c r="I13" i="131"/>
  <c r="J12" i="131"/>
  <c r="L6" i="131"/>
  <c r="K7" i="131"/>
  <c r="N6" i="130"/>
  <c r="N7" i="130" s="1"/>
  <c r="M6" i="130"/>
  <c r="M7" i="130" s="1"/>
  <c r="L7" i="130"/>
  <c r="J13" i="130"/>
  <c r="K12" i="130"/>
  <c r="J19" i="130"/>
  <c r="K18" i="130"/>
  <c r="J13" i="129"/>
  <c r="K12" i="129"/>
  <c r="J19" i="129"/>
  <c r="K18" i="129"/>
  <c r="N6" i="129"/>
  <c r="N7" i="129" s="1"/>
  <c r="M6" i="129"/>
  <c r="M7" i="129" s="1"/>
  <c r="L7" i="129"/>
  <c r="J13" i="128"/>
  <c r="K12" i="128"/>
  <c r="K18" i="128"/>
  <c r="J19" i="128"/>
  <c r="M6" i="128"/>
  <c r="M7" i="128" s="1"/>
  <c r="L7" i="128"/>
  <c r="N6" i="128"/>
  <c r="N7" i="128" s="1"/>
  <c r="J7" i="127"/>
  <c r="K6" i="127"/>
  <c r="K6" i="118"/>
  <c r="J7" i="118"/>
  <c r="K12" i="127"/>
  <c r="K13" i="127" s="1"/>
  <c r="J19" i="127"/>
  <c r="K18" i="127"/>
  <c r="K12" i="126"/>
  <c r="K13" i="126" s="1"/>
  <c r="L6" i="126"/>
  <c r="K7" i="126"/>
  <c r="J19" i="126"/>
  <c r="K18" i="126"/>
  <c r="N6" i="125"/>
  <c r="N7" i="125" s="1"/>
  <c r="M6" i="125"/>
  <c r="M7" i="125" s="1"/>
  <c r="L7" i="125"/>
  <c r="J13" i="125"/>
  <c r="K12" i="125"/>
  <c r="J19" i="125"/>
  <c r="K18" i="125"/>
  <c r="J13" i="124"/>
  <c r="K12" i="124"/>
  <c r="L6" i="124"/>
  <c r="K7" i="124"/>
  <c r="K18" i="124"/>
  <c r="J19" i="124"/>
  <c r="K7" i="123"/>
  <c r="L6" i="123"/>
  <c r="K18" i="123"/>
  <c r="J19" i="123"/>
  <c r="K12" i="123"/>
  <c r="K13" i="123" s="1"/>
  <c r="K18" i="122"/>
  <c r="J19" i="122"/>
  <c r="M6" i="122"/>
  <c r="M7" i="122" s="1"/>
  <c r="N6" i="122"/>
  <c r="N7" i="122" s="1"/>
  <c r="L7" i="122"/>
  <c r="L12" i="122"/>
  <c r="K13" i="122"/>
  <c r="K18" i="121"/>
  <c r="J19" i="121"/>
  <c r="M6" i="121"/>
  <c r="M7" i="121" s="1"/>
  <c r="N6" i="121"/>
  <c r="N7" i="121" s="1"/>
  <c r="L7" i="121"/>
  <c r="J13" i="121"/>
  <c r="K12" i="121"/>
  <c r="K12" i="120"/>
  <c r="J13" i="120"/>
  <c r="K18" i="120"/>
  <c r="J19" i="120"/>
  <c r="N6" i="120"/>
  <c r="N7" i="120" s="1"/>
  <c r="M6" i="120"/>
  <c r="M7" i="120" s="1"/>
  <c r="L7" i="120"/>
  <c r="J13" i="119"/>
  <c r="K12" i="119"/>
  <c r="K18" i="119"/>
  <c r="J19" i="119"/>
  <c r="N6" i="119"/>
  <c r="N7" i="119" s="1"/>
  <c r="M6" i="119"/>
  <c r="M7" i="119" s="1"/>
  <c r="L7" i="119"/>
  <c r="K12" i="118"/>
  <c r="K13" i="118" s="1"/>
  <c r="K18" i="118"/>
  <c r="J19" i="118"/>
  <c r="N6" i="117"/>
  <c r="N7" i="117" s="1"/>
  <c r="M6" i="117"/>
  <c r="M7" i="117" s="1"/>
  <c r="L7" i="117"/>
  <c r="L18" i="117"/>
  <c r="K19" i="117"/>
  <c r="K12" i="117"/>
  <c r="K13" i="117" s="1"/>
  <c r="K18" i="116"/>
  <c r="J19" i="116"/>
  <c r="K12" i="116"/>
  <c r="K13" i="116" s="1"/>
  <c r="N6" i="116"/>
  <c r="N7" i="116" s="1"/>
  <c r="M6" i="116"/>
  <c r="M7" i="116" s="1"/>
  <c r="L7" i="116"/>
  <c r="L6" i="114"/>
  <c r="N6" i="114" s="1"/>
  <c r="K7" i="114"/>
  <c r="K18" i="114"/>
  <c r="K19" i="114" s="1"/>
  <c r="K12" i="114"/>
  <c r="K13" i="114" s="1"/>
  <c r="N6" i="111"/>
  <c r="N7" i="111" s="1"/>
  <c r="M6" i="111"/>
  <c r="K12" i="111"/>
  <c r="K13" i="111" s="1"/>
  <c r="J18" i="111"/>
  <c r="J19" i="111" s="1"/>
  <c r="D14" i="153" l="1"/>
  <c r="E24" i="153" s="1"/>
  <c r="F24" i="153" s="1"/>
  <c r="F26" i="153" s="1"/>
  <c r="D13" i="35" s="1"/>
  <c r="E13" i="35" s="1"/>
  <c r="D8" i="152"/>
  <c r="E23" i="152" s="1"/>
  <c r="F23" i="152" s="1"/>
  <c r="D14" i="152"/>
  <c r="E24" i="152" s="1"/>
  <c r="F24" i="152" s="1"/>
  <c r="F26" i="152" s="1"/>
  <c r="D12" i="35" s="1"/>
  <c r="E12" i="35" s="1"/>
  <c r="D20" i="151"/>
  <c r="E25" i="151" s="1"/>
  <c r="F25" i="151" s="1"/>
  <c r="F26" i="151" s="1"/>
  <c r="D8" i="139"/>
  <c r="E23" i="139" s="1"/>
  <c r="F23" i="139" s="1"/>
  <c r="L13" i="149"/>
  <c r="N12" i="149"/>
  <c r="N13" i="149" s="1"/>
  <c r="M12" i="149"/>
  <c r="M13" i="149" s="1"/>
  <c r="N18" i="149"/>
  <c r="N19" i="149" s="1"/>
  <c r="M18" i="149"/>
  <c r="M19" i="149" s="1"/>
  <c r="L19" i="149"/>
  <c r="N6" i="149"/>
  <c r="N7" i="149" s="1"/>
  <c r="M6" i="149"/>
  <c r="M7" i="149" s="1"/>
  <c r="L7" i="149"/>
  <c r="N6" i="148"/>
  <c r="N7" i="148" s="1"/>
  <c r="M6" i="148"/>
  <c r="M7" i="148" s="1"/>
  <c r="L7" i="148"/>
  <c r="L19" i="148"/>
  <c r="N18" i="148"/>
  <c r="N19" i="148" s="1"/>
  <c r="M18" i="148"/>
  <c r="M19" i="148" s="1"/>
  <c r="K13" i="148"/>
  <c r="L12" i="148"/>
  <c r="K13" i="147"/>
  <c r="L12" i="147"/>
  <c r="L6" i="147"/>
  <c r="K7" i="147"/>
  <c r="L18" i="147"/>
  <c r="K19" i="147"/>
  <c r="L18" i="146"/>
  <c r="K19" i="146"/>
  <c r="N6" i="146"/>
  <c r="N7" i="146" s="1"/>
  <c r="M6" i="146"/>
  <c r="M7" i="146" s="1"/>
  <c r="L7" i="146"/>
  <c r="K13" i="146"/>
  <c r="L12" i="146"/>
  <c r="L18" i="144"/>
  <c r="K19" i="144"/>
  <c r="K13" i="144"/>
  <c r="L12" i="144"/>
  <c r="L6" i="144"/>
  <c r="K7" i="144"/>
  <c r="J13" i="143"/>
  <c r="K12" i="143"/>
  <c r="L6" i="143"/>
  <c r="K7" i="143"/>
  <c r="L18" i="143"/>
  <c r="K19" i="143"/>
  <c r="D8" i="142"/>
  <c r="E23" i="142" s="1"/>
  <c r="F23" i="142" s="1"/>
  <c r="N12" i="142"/>
  <c r="N13" i="142" s="1"/>
  <c r="L13" i="142"/>
  <c r="M12" i="142"/>
  <c r="M13" i="142" s="1"/>
  <c r="L18" i="142"/>
  <c r="K19" i="142"/>
  <c r="D8" i="141"/>
  <c r="E23" i="141" s="1"/>
  <c r="F23" i="141" s="1"/>
  <c r="K13" i="141"/>
  <c r="L12" i="141"/>
  <c r="L18" i="141"/>
  <c r="K19" i="141"/>
  <c r="L5" i="111"/>
  <c r="K7" i="111"/>
  <c r="K13" i="140"/>
  <c r="L12" i="140"/>
  <c r="L18" i="140"/>
  <c r="K19" i="140"/>
  <c r="L18" i="139"/>
  <c r="K19" i="139"/>
  <c r="K13" i="139"/>
  <c r="L12" i="139"/>
  <c r="N12" i="137"/>
  <c r="N13" i="137" s="1"/>
  <c r="L13" i="137"/>
  <c r="M12" i="137"/>
  <c r="M13" i="137" s="1"/>
  <c r="L18" i="137"/>
  <c r="K19" i="137"/>
  <c r="M6" i="137"/>
  <c r="M7" i="137" s="1"/>
  <c r="L7" i="137"/>
  <c r="N6" i="137"/>
  <c r="N7" i="137" s="1"/>
  <c r="N6" i="136"/>
  <c r="N7" i="136" s="1"/>
  <c r="L7" i="136"/>
  <c r="M6" i="136"/>
  <c r="M7" i="136" s="1"/>
  <c r="K13" i="136"/>
  <c r="L12" i="136"/>
  <c r="K18" i="136"/>
  <c r="J19" i="136"/>
  <c r="K13" i="135"/>
  <c r="L12" i="135"/>
  <c r="L18" i="135"/>
  <c r="K19" i="135"/>
  <c r="N6" i="135"/>
  <c r="N7" i="135" s="1"/>
  <c r="M6" i="135"/>
  <c r="M7" i="135" s="1"/>
  <c r="L7" i="135"/>
  <c r="N6" i="134"/>
  <c r="N7" i="134" s="1"/>
  <c r="L7" i="134"/>
  <c r="M6" i="134"/>
  <c r="M7" i="134" s="1"/>
  <c r="K13" i="134"/>
  <c r="L12" i="134"/>
  <c r="L18" i="134"/>
  <c r="K19" i="134"/>
  <c r="L6" i="133"/>
  <c r="K7" i="133"/>
  <c r="K13" i="133"/>
  <c r="L12" i="133"/>
  <c r="L18" i="133"/>
  <c r="K19" i="133"/>
  <c r="N6" i="132"/>
  <c r="N7" i="132" s="1"/>
  <c r="L7" i="132"/>
  <c r="M6" i="132"/>
  <c r="M7" i="132" s="1"/>
  <c r="N12" i="132"/>
  <c r="N13" i="132" s="1"/>
  <c r="L13" i="132"/>
  <c r="M12" i="132"/>
  <c r="M13" i="132" s="1"/>
  <c r="L18" i="132"/>
  <c r="K19" i="132"/>
  <c r="M6" i="131"/>
  <c r="M7" i="131" s="1"/>
  <c r="L7" i="131"/>
  <c r="N6" i="131"/>
  <c r="N7" i="131" s="1"/>
  <c r="D8" i="131" s="1"/>
  <c r="E23" i="131" s="1"/>
  <c r="F23" i="131" s="1"/>
  <c r="J13" i="131"/>
  <c r="K12" i="131"/>
  <c r="K19" i="131"/>
  <c r="L18" i="131"/>
  <c r="K13" i="130"/>
  <c r="L12" i="130"/>
  <c r="L18" i="130"/>
  <c r="K19" i="130"/>
  <c r="D8" i="130"/>
  <c r="E23" i="130" s="1"/>
  <c r="F23" i="130" s="1"/>
  <c r="D8" i="129"/>
  <c r="E23" i="129" s="1"/>
  <c r="F23" i="129" s="1"/>
  <c r="K13" i="129"/>
  <c r="L12" i="129"/>
  <c r="L18" i="129"/>
  <c r="K19" i="129"/>
  <c r="L18" i="128"/>
  <c r="K19" i="128"/>
  <c r="K13" i="128"/>
  <c r="L12" i="128"/>
  <c r="D8" i="128"/>
  <c r="E23" i="128" s="1"/>
  <c r="F23" i="128" s="1"/>
  <c r="K7" i="127"/>
  <c r="L6" i="127"/>
  <c r="L6" i="118"/>
  <c r="K7" i="118"/>
  <c r="L12" i="127"/>
  <c r="L13" i="127" s="1"/>
  <c r="L18" i="127"/>
  <c r="K19" i="127"/>
  <c r="L18" i="126"/>
  <c r="K19" i="126"/>
  <c r="N6" i="126"/>
  <c r="N7" i="126" s="1"/>
  <c r="M6" i="126"/>
  <c r="M7" i="126" s="1"/>
  <c r="L7" i="126"/>
  <c r="L12" i="126"/>
  <c r="L13" i="126" s="1"/>
  <c r="K13" i="125"/>
  <c r="L12" i="125"/>
  <c r="L18" i="125"/>
  <c r="K19" i="125"/>
  <c r="D8" i="125"/>
  <c r="E23" i="125" s="1"/>
  <c r="F23" i="125" s="1"/>
  <c r="L18" i="124"/>
  <c r="K19" i="124"/>
  <c r="N6" i="124"/>
  <c r="N7" i="124" s="1"/>
  <c r="M6" i="124"/>
  <c r="M7" i="124" s="1"/>
  <c r="L7" i="124"/>
  <c r="K13" i="124"/>
  <c r="L12" i="124"/>
  <c r="L18" i="123"/>
  <c r="K19" i="123"/>
  <c r="N6" i="123"/>
  <c r="N7" i="123" s="1"/>
  <c r="M6" i="123"/>
  <c r="M7" i="123" s="1"/>
  <c r="L7" i="123"/>
  <c r="L12" i="123"/>
  <c r="L13" i="123" s="1"/>
  <c r="N12" i="122"/>
  <c r="N13" i="122" s="1"/>
  <c r="L13" i="122"/>
  <c r="M12" i="122"/>
  <c r="M13" i="122" s="1"/>
  <c r="D8" i="122"/>
  <c r="E23" i="122" s="1"/>
  <c r="F23" i="122" s="1"/>
  <c r="L18" i="122"/>
  <c r="K19" i="122"/>
  <c r="D8" i="121"/>
  <c r="E23" i="121" s="1"/>
  <c r="F23" i="121" s="1"/>
  <c r="K13" i="121"/>
  <c r="L12" i="121"/>
  <c r="L18" i="121"/>
  <c r="K19" i="121"/>
  <c r="D8" i="120"/>
  <c r="E23" i="120" s="1"/>
  <c r="F23" i="120" s="1"/>
  <c r="L18" i="120"/>
  <c r="K19" i="120"/>
  <c r="K13" i="120"/>
  <c r="L12" i="120"/>
  <c r="D8" i="119"/>
  <c r="E23" i="119" s="1"/>
  <c r="F23" i="119" s="1"/>
  <c r="L18" i="119"/>
  <c r="K19" i="119"/>
  <c r="K13" i="119"/>
  <c r="L12" i="119"/>
  <c r="L18" i="118"/>
  <c r="K19" i="118"/>
  <c r="L12" i="118"/>
  <c r="L13" i="118" s="1"/>
  <c r="L19" i="117"/>
  <c r="M18" i="117"/>
  <c r="M19" i="117" s="1"/>
  <c r="N18" i="117"/>
  <c r="N19" i="117" s="1"/>
  <c r="L12" i="117"/>
  <c r="L13" i="117" s="1"/>
  <c r="D8" i="117"/>
  <c r="E23" i="117" s="1"/>
  <c r="F23" i="117" s="1"/>
  <c r="L12" i="116"/>
  <c r="L13" i="116" s="1"/>
  <c r="D8" i="116"/>
  <c r="E23" i="116" s="1"/>
  <c r="F23" i="116" s="1"/>
  <c r="L18" i="116"/>
  <c r="K19" i="116"/>
  <c r="L12" i="114"/>
  <c r="L13" i="114" s="1"/>
  <c r="L18" i="114"/>
  <c r="L19" i="114" s="1"/>
  <c r="N7" i="114"/>
  <c r="M6" i="114"/>
  <c r="M7" i="114" s="1"/>
  <c r="L7" i="114"/>
  <c r="L12" i="111"/>
  <c r="L13" i="111" s="1"/>
  <c r="K18" i="111"/>
  <c r="K19" i="111" s="1"/>
  <c r="D8" i="149" l="1"/>
  <c r="E23" i="149" s="1"/>
  <c r="F23" i="149" s="1"/>
  <c r="D20" i="149"/>
  <c r="E25" i="149" s="1"/>
  <c r="F25" i="149" s="1"/>
  <c r="D14" i="149"/>
  <c r="E24" i="149" s="1"/>
  <c r="F24" i="149" s="1"/>
  <c r="D20" i="148"/>
  <c r="E25" i="148" s="1"/>
  <c r="F25" i="148" s="1"/>
  <c r="N12" i="148"/>
  <c r="N13" i="148" s="1"/>
  <c r="L13" i="148"/>
  <c r="M12" i="148"/>
  <c r="M13" i="148" s="1"/>
  <c r="D8" i="148"/>
  <c r="E23" i="148" s="1"/>
  <c r="F23" i="148" s="1"/>
  <c r="N12" i="147"/>
  <c r="N13" i="147" s="1"/>
  <c r="L13" i="147"/>
  <c r="M12" i="147"/>
  <c r="M13" i="147" s="1"/>
  <c r="L19" i="147"/>
  <c r="N18" i="147"/>
  <c r="N19" i="147" s="1"/>
  <c r="M18" i="147"/>
  <c r="M19" i="147" s="1"/>
  <c r="N6" i="147"/>
  <c r="N7" i="147" s="1"/>
  <c r="M6" i="147"/>
  <c r="M7" i="147" s="1"/>
  <c r="L7" i="147"/>
  <c r="D8" i="146"/>
  <c r="E23" i="146" s="1"/>
  <c r="F23" i="146" s="1"/>
  <c r="N12" i="146"/>
  <c r="N13" i="146" s="1"/>
  <c r="L13" i="146"/>
  <c r="M12" i="146"/>
  <c r="M13" i="146" s="1"/>
  <c r="L19" i="146"/>
  <c r="N18" i="146"/>
  <c r="N19" i="146" s="1"/>
  <c r="M18" i="146"/>
  <c r="M19" i="146" s="1"/>
  <c r="N12" i="144"/>
  <c r="N13" i="144" s="1"/>
  <c r="L13" i="144"/>
  <c r="M12" i="144"/>
  <c r="M13" i="144" s="1"/>
  <c r="N6" i="144"/>
  <c r="N7" i="144" s="1"/>
  <c r="M6" i="144"/>
  <c r="M7" i="144" s="1"/>
  <c r="L7" i="144"/>
  <c r="L19" i="144"/>
  <c r="N18" i="144"/>
  <c r="N19" i="144" s="1"/>
  <c r="M18" i="144"/>
  <c r="M19" i="144" s="1"/>
  <c r="K13" i="143"/>
  <c r="L12" i="143"/>
  <c r="L19" i="143"/>
  <c r="N18" i="143"/>
  <c r="N19" i="143" s="1"/>
  <c r="M18" i="143"/>
  <c r="M19" i="143" s="1"/>
  <c r="N6" i="143"/>
  <c r="N7" i="143" s="1"/>
  <c r="M6" i="143"/>
  <c r="M7" i="143" s="1"/>
  <c r="L7" i="143"/>
  <c r="L19" i="142"/>
  <c r="N18" i="142"/>
  <c r="N19" i="142" s="1"/>
  <c r="M18" i="142"/>
  <c r="M19" i="142" s="1"/>
  <c r="D14" i="142"/>
  <c r="E24" i="142" s="1"/>
  <c r="F24" i="142" s="1"/>
  <c r="L19" i="141"/>
  <c r="N18" i="141"/>
  <c r="N19" i="141" s="1"/>
  <c r="M18" i="141"/>
  <c r="M19" i="141" s="1"/>
  <c r="N12" i="141"/>
  <c r="N13" i="141" s="1"/>
  <c r="L13" i="141"/>
  <c r="M12" i="141"/>
  <c r="M13" i="141" s="1"/>
  <c r="M5" i="111"/>
  <c r="M7" i="111" s="1"/>
  <c r="L7" i="111"/>
  <c r="L19" i="140"/>
  <c r="M18" i="140"/>
  <c r="M19" i="140" s="1"/>
  <c r="N18" i="140"/>
  <c r="N19" i="140" s="1"/>
  <c r="N12" i="140"/>
  <c r="N13" i="140" s="1"/>
  <c r="L13" i="140"/>
  <c r="M12" i="140"/>
  <c r="M13" i="140" s="1"/>
  <c r="L13" i="139"/>
  <c r="N12" i="139"/>
  <c r="N13" i="139" s="1"/>
  <c r="M12" i="139"/>
  <c r="M13" i="139" s="1"/>
  <c r="L19" i="139"/>
  <c r="N18" i="139"/>
  <c r="N19" i="139" s="1"/>
  <c r="M18" i="139"/>
  <c r="M19" i="139" s="1"/>
  <c r="L19" i="137"/>
  <c r="N18" i="137"/>
  <c r="N19" i="137" s="1"/>
  <c r="M18" i="137"/>
  <c r="M19" i="137" s="1"/>
  <c r="D8" i="137"/>
  <c r="E23" i="137" s="1"/>
  <c r="F23" i="137" s="1"/>
  <c r="D14" i="137"/>
  <c r="E24" i="137" s="1"/>
  <c r="F24" i="137" s="1"/>
  <c r="N12" i="136"/>
  <c r="N13" i="136" s="1"/>
  <c r="L13" i="136"/>
  <c r="M12" i="136"/>
  <c r="M13" i="136" s="1"/>
  <c r="K19" i="136"/>
  <c r="L18" i="136"/>
  <c r="D8" i="136"/>
  <c r="E23" i="136" s="1"/>
  <c r="F23" i="136" s="1"/>
  <c r="D8" i="135"/>
  <c r="E23" i="135" s="1"/>
  <c r="F23" i="135" s="1"/>
  <c r="L19" i="135"/>
  <c r="N18" i="135"/>
  <c r="N19" i="135" s="1"/>
  <c r="M18" i="135"/>
  <c r="M19" i="135" s="1"/>
  <c r="L13" i="135"/>
  <c r="M12" i="135"/>
  <c r="M13" i="135" s="1"/>
  <c r="N12" i="135"/>
  <c r="N13" i="135" s="1"/>
  <c r="L19" i="134"/>
  <c r="N18" i="134"/>
  <c r="N19" i="134" s="1"/>
  <c r="M18" i="134"/>
  <c r="M19" i="134" s="1"/>
  <c r="L13" i="134"/>
  <c r="M12" i="134"/>
  <c r="M13" i="134" s="1"/>
  <c r="N12" i="134"/>
  <c r="N13" i="134" s="1"/>
  <c r="D8" i="134"/>
  <c r="E23" i="134" s="1"/>
  <c r="F23" i="134" s="1"/>
  <c r="L19" i="133"/>
  <c r="N18" i="133"/>
  <c r="N19" i="133" s="1"/>
  <c r="M18" i="133"/>
  <c r="M19" i="133" s="1"/>
  <c r="N12" i="133"/>
  <c r="N13" i="133" s="1"/>
  <c r="L13" i="133"/>
  <c r="M12" i="133"/>
  <c r="M13" i="133" s="1"/>
  <c r="N6" i="133"/>
  <c r="N7" i="133" s="1"/>
  <c r="M6" i="133"/>
  <c r="M7" i="133" s="1"/>
  <c r="L7" i="133"/>
  <c r="D14" i="132"/>
  <c r="E24" i="132" s="1"/>
  <c r="F24" i="132" s="1"/>
  <c r="L19" i="132"/>
  <c r="N18" i="132"/>
  <c r="N19" i="132" s="1"/>
  <c r="M18" i="132"/>
  <c r="M19" i="132" s="1"/>
  <c r="D8" i="132"/>
  <c r="E23" i="132" s="1"/>
  <c r="F23" i="132" s="1"/>
  <c r="K13" i="131"/>
  <c r="L12" i="131"/>
  <c r="N18" i="131"/>
  <c r="N19" i="131" s="1"/>
  <c r="L19" i="131"/>
  <c r="M18" i="131"/>
  <c r="M19" i="131" s="1"/>
  <c r="L19" i="130"/>
  <c r="M18" i="130"/>
  <c r="M19" i="130" s="1"/>
  <c r="N18" i="130"/>
  <c r="N19" i="130" s="1"/>
  <c r="L13" i="130"/>
  <c r="M12" i="130"/>
  <c r="M13" i="130" s="1"/>
  <c r="N12" i="130"/>
  <c r="N13" i="130" s="1"/>
  <c r="L19" i="129"/>
  <c r="M18" i="129"/>
  <c r="M19" i="129" s="1"/>
  <c r="N18" i="129"/>
  <c r="N19" i="129" s="1"/>
  <c r="L13" i="129"/>
  <c r="M12" i="129"/>
  <c r="M13" i="129" s="1"/>
  <c r="N12" i="129"/>
  <c r="N13" i="129" s="1"/>
  <c r="N12" i="128"/>
  <c r="N13" i="128" s="1"/>
  <c r="L13" i="128"/>
  <c r="M12" i="128"/>
  <c r="M13" i="128" s="1"/>
  <c r="L19" i="128"/>
  <c r="N18" i="128"/>
  <c r="N19" i="128" s="1"/>
  <c r="M18" i="128"/>
  <c r="M19" i="128" s="1"/>
  <c r="L7" i="127"/>
  <c r="N6" i="127"/>
  <c r="N7" i="127" s="1"/>
  <c r="M6" i="127"/>
  <c r="M7" i="127" s="1"/>
  <c r="M6" i="118"/>
  <c r="M7" i="118" s="1"/>
  <c r="L7" i="118"/>
  <c r="N6" i="118"/>
  <c r="N7" i="118" s="1"/>
  <c r="D20" i="117"/>
  <c r="E25" i="117" s="1"/>
  <c r="F25" i="117" s="1"/>
  <c r="L19" i="127"/>
  <c r="N18" i="127"/>
  <c r="N19" i="127" s="1"/>
  <c r="M18" i="127"/>
  <c r="M19" i="127" s="1"/>
  <c r="N12" i="127"/>
  <c r="N13" i="127" s="1"/>
  <c r="M12" i="127"/>
  <c r="M13" i="127" s="1"/>
  <c r="D8" i="126"/>
  <c r="E23" i="126" s="1"/>
  <c r="F23" i="126" s="1"/>
  <c r="N12" i="126"/>
  <c r="N13" i="126" s="1"/>
  <c r="M12" i="126"/>
  <c r="M13" i="126" s="1"/>
  <c r="L19" i="126"/>
  <c r="M18" i="126"/>
  <c r="M19" i="126" s="1"/>
  <c r="N18" i="126"/>
  <c r="N19" i="126" s="1"/>
  <c r="L19" i="125"/>
  <c r="N18" i="125"/>
  <c r="N19" i="125" s="1"/>
  <c r="M18" i="125"/>
  <c r="M19" i="125" s="1"/>
  <c r="L13" i="125"/>
  <c r="M12" i="125"/>
  <c r="M13" i="125" s="1"/>
  <c r="N12" i="125"/>
  <c r="N13" i="125" s="1"/>
  <c r="D8" i="124"/>
  <c r="E23" i="124" s="1"/>
  <c r="F23" i="124" s="1"/>
  <c r="N12" i="124"/>
  <c r="N13" i="124" s="1"/>
  <c r="L13" i="124"/>
  <c r="M12" i="124"/>
  <c r="M13" i="124" s="1"/>
  <c r="L19" i="124"/>
  <c r="M18" i="124"/>
  <c r="M19" i="124" s="1"/>
  <c r="N18" i="124"/>
  <c r="N19" i="124" s="1"/>
  <c r="D8" i="123"/>
  <c r="E23" i="123" s="1"/>
  <c r="F23" i="123" s="1"/>
  <c r="M12" i="123"/>
  <c r="M13" i="123" s="1"/>
  <c r="N12" i="123"/>
  <c r="N13" i="123" s="1"/>
  <c r="L19" i="123"/>
  <c r="N18" i="123"/>
  <c r="N19" i="123" s="1"/>
  <c r="M18" i="123"/>
  <c r="M19" i="123" s="1"/>
  <c r="L19" i="122"/>
  <c r="N18" i="122"/>
  <c r="N19" i="122" s="1"/>
  <c r="M18" i="122"/>
  <c r="M19" i="122" s="1"/>
  <c r="D14" i="122"/>
  <c r="E24" i="122" s="1"/>
  <c r="F24" i="122" s="1"/>
  <c r="L19" i="121"/>
  <c r="M18" i="121"/>
  <c r="M19" i="121" s="1"/>
  <c r="N18" i="121"/>
  <c r="N19" i="121" s="1"/>
  <c r="N12" i="121"/>
  <c r="N13" i="121" s="1"/>
  <c r="L13" i="121"/>
  <c r="M12" i="121"/>
  <c r="M13" i="121" s="1"/>
  <c r="L19" i="120"/>
  <c r="M18" i="120"/>
  <c r="M19" i="120" s="1"/>
  <c r="N18" i="120"/>
  <c r="N19" i="120" s="1"/>
  <c r="N12" i="120"/>
  <c r="N13" i="120" s="1"/>
  <c r="L13" i="120"/>
  <c r="M12" i="120"/>
  <c r="M13" i="120" s="1"/>
  <c r="N12" i="119"/>
  <c r="N13" i="119" s="1"/>
  <c r="L13" i="119"/>
  <c r="M12" i="119"/>
  <c r="M13" i="119" s="1"/>
  <c r="L19" i="119"/>
  <c r="N18" i="119"/>
  <c r="N19" i="119" s="1"/>
  <c r="M18" i="119"/>
  <c r="M19" i="119" s="1"/>
  <c r="M12" i="118"/>
  <c r="M13" i="118" s="1"/>
  <c r="N12" i="118"/>
  <c r="N13" i="118" s="1"/>
  <c r="L19" i="118"/>
  <c r="N18" i="118"/>
  <c r="N19" i="118" s="1"/>
  <c r="M18" i="118"/>
  <c r="M19" i="118" s="1"/>
  <c r="N12" i="117"/>
  <c r="N13" i="117" s="1"/>
  <c r="M12" i="117"/>
  <c r="M13" i="117" s="1"/>
  <c r="L19" i="116"/>
  <c r="N18" i="116"/>
  <c r="N19" i="116" s="1"/>
  <c r="M18" i="116"/>
  <c r="M19" i="116" s="1"/>
  <c r="N12" i="116"/>
  <c r="N13" i="116" s="1"/>
  <c r="M12" i="116"/>
  <c r="M13" i="116" s="1"/>
  <c r="N12" i="114"/>
  <c r="N13" i="114" s="1"/>
  <c r="M12" i="114"/>
  <c r="M13" i="114" s="1"/>
  <c r="D8" i="114"/>
  <c r="E23" i="114" s="1"/>
  <c r="F23" i="114" s="1"/>
  <c r="N18" i="114"/>
  <c r="N19" i="114" s="1"/>
  <c r="M18" i="114"/>
  <c r="M19" i="114" s="1"/>
  <c r="L18" i="111"/>
  <c r="L19" i="111" s="1"/>
  <c r="N12" i="111"/>
  <c r="N13" i="111" s="1"/>
  <c r="M12" i="111"/>
  <c r="M13" i="111" s="1"/>
  <c r="D14" i="118" l="1"/>
  <c r="E24" i="118" s="1"/>
  <c r="F24" i="118" s="1"/>
  <c r="F26" i="149"/>
  <c r="D8" i="111"/>
  <c r="E23" i="111" s="1"/>
  <c r="F23" i="111" s="1"/>
  <c r="D14" i="148"/>
  <c r="E24" i="148" s="1"/>
  <c r="F24" i="148" s="1"/>
  <c r="F26" i="148" s="1"/>
  <c r="D48" i="35" s="1"/>
  <c r="E48" i="35" s="1"/>
  <c r="D20" i="121"/>
  <c r="E25" i="121" s="1"/>
  <c r="F25" i="121" s="1"/>
  <c r="D20" i="147"/>
  <c r="E25" i="147" s="1"/>
  <c r="F25" i="147" s="1"/>
  <c r="D8" i="147"/>
  <c r="E23" i="147" s="1"/>
  <c r="F23" i="147" s="1"/>
  <c r="D14" i="147"/>
  <c r="E24" i="147" s="1"/>
  <c r="F24" i="147" s="1"/>
  <c r="D20" i="146"/>
  <c r="E25" i="146" s="1"/>
  <c r="F25" i="146" s="1"/>
  <c r="D14" i="146"/>
  <c r="E24" i="146" s="1"/>
  <c r="F24" i="146" s="1"/>
  <c r="D8" i="144"/>
  <c r="E23" i="144" s="1"/>
  <c r="F23" i="144" s="1"/>
  <c r="D20" i="144"/>
  <c r="E25" i="144" s="1"/>
  <c r="F25" i="144" s="1"/>
  <c r="D14" i="144"/>
  <c r="E24" i="144" s="1"/>
  <c r="F24" i="144" s="1"/>
  <c r="D8" i="143"/>
  <c r="E23" i="143" s="1"/>
  <c r="F23" i="143" s="1"/>
  <c r="D20" i="143"/>
  <c r="E25" i="143" s="1"/>
  <c r="F25" i="143" s="1"/>
  <c r="N12" i="143"/>
  <c r="N13" i="143" s="1"/>
  <c r="L13" i="143"/>
  <c r="M12" i="143"/>
  <c r="M13" i="143" s="1"/>
  <c r="D20" i="142"/>
  <c r="E25" i="142" s="1"/>
  <c r="F25" i="142" s="1"/>
  <c r="F26" i="142" s="1"/>
  <c r="D43" i="35" s="1"/>
  <c r="E43" i="35" s="1"/>
  <c r="D14" i="141"/>
  <c r="E24" i="141" s="1"/>
  <c r="F24" i="141" s="1"/>
  <c r="D20" i="141"/>
  <c r="E25" i="141" s="1"/>
  <c r="F25" i="141" s="1"/>
  <c r="D20" i="118"/>
  <c r="E25" i="118" s="1"/>
  <c r="F25" i="118" s="1"/>
  <c r="D14" i="140"/>
  <c r="E24" i="140" s="1"/>
  <c r="F24" i="140" s="1"/>
  <c r="D20" i="140"/>
  <c r="E25" i="140" s="1"/>
  <c r="F25" i="140" s="1"/>
  <c r="D20" i="139"/>
  <c r="E25" i="139" s="1"/>
  <c r="F25" i="139" s="1"/>
  <c r="D14" i="139"/>
  <c r="E24" i="139" s="1"/>
  <c r="F24" i="139" s="1"/>
  <c r="D20" i="137"/>
  <c r="E25" i="137" s="1"/>
  <c r="F25" i="137" s="1"/>
  <c r="F26" i="137" s="1"/>
  <c r="D41" i="35" s="1"/>
  <c r="E41" i="35" s="1"/>
  <c r="L19" i="136"/>
  <c r="N18" i="136"/>
  <c r="N19" i="136" s="1"/>
  <c r="M18" i="136"/>
  <c r="M19" i="136" s="1"/>
  <c r="D14" i="136"/>
  <c r="E24" i="136" s="1"/>
  <c r="F24" i="136" s="1"/>
  <c r="D14" i="134"/>
  <c r="E24" i="134" s="1"/>
  <c r="F24" i="134" s="1"/>
  <c r="D20" i="135"/>
  <c r="E25" i="135" s="1"/>
  <c r="F25" i="135" s="1"/>
  <c r="D14" i="135"/>
  <c r="E24" i="135" s="1"/>
  <c r="F24" i="135" s="1"/>
  <c r="D20" i="134"/>
  <c r="E25" i="134" s="1"/>
  <c r="F25" i="134" s="1"/>
  <c r="D20" i="133"/>
  <c r="E25" i="133" s="1"/>
  <c r="F25" i="133" s="1"/>
  <c r="D14" i="133"/>
  <c r="E24" i="133" s="1"/>
  <c r="F24" i="133" s="1"/>
  <c r="D8" i="133"/>
  <c r="E23" i="133" s="1"/>
  <c r="F23" i="133" s="1"/>
  <c r="D20" i="132"/>
  <c r="E25" i="132" s="1"/>
  <c r="F25" i="132" s="1"/>
  <c r="F26" i="132" s="1"/>
  <c r="D36" i="35" s="1"/>
  <c r="E36" i="35" s="1"/>
  <c r="D20" i="131"/>
  <c r="E25" i="131" s="1"/>
  <c r="F25" i="131" s="1"/>
  <c r="N12" i="131"/>
  <c r="N13" i="131" s="1"/>
  <c r="L13" i="131"/>
  <c r="M12" i="131"/>
  <c r="M13" i="131" s="1"/>
  <c r="D20" i="130"/>
  <c r="E25" i="130" s="1"/>
  <c r="F25" i="130" s="1"/>
  <c r="D14" i="130"/>
  <c r="E24" i="130" s="1"/>
  <c r="F24" i="130" s="1"/>
  <c r="D14" i="129"/>
  <c r="E24" i="129" s="1"/>
  <c r="F24" i="129" s="1"/>
  <c r="D20" i="129"/>
  <c r="E25" i="129" s="1"/>
  <c r="F25" i="129" s="1"/>
  <c r="D20" i="128"/>
  <c r="E25" i="128" s="1"/>
  <c r="F25" i="128" s="1"/>
  <c r="D14" i="128"/>
  <c r="E24" i="128" s="1"/>
  <c r="F24" i="128" s="1"/>
  <c r="D20" i="120"/>
  <c r="E25" i="120" s="1"/>
  <c r="F25" i="120" s="1"/>
  <c r="D8" i="127"/>
  <c r="E23" i="127" s="1"/>
  <c r="F23" i="127" s="1"/>
  <c r="D8" i="118"/>
  <c r="E23" i="118" s="1"/>
  <c r="F23" i="118" s="1"/>
  <c r="D20" i="116"/>
  <c r="E25" i="116" s="1"/>
  <c r="F25" i="116" s="1"/>
  <c r="D14" i="127"/>
  <c r="E24" i="127" s="1"/>
  <c r="F24" i="127" s="1"/>
  <c r="D20" i="127"/>
  <c r="E25" i="127" s="1"/>
  <c r="F25" i="127" s="1"/>
  <c r="D14" i="126"/>
  <c r="E24" i="126" s="1"/>
  <c r="F24" i="126" s="1"/>
  <c r="D20" i="126"/>
  <c r="E25" i="126" s="1"/>
  <c r="F25" i="126" s="1"/>
  <c r="D20" i="125"/>
  <c r="E25" i="125" s="1"/>
  <c r="F25" i="125" s="1"/>
  <c r="D14" i="125"/>
  <c r="E24" i="125" s="1"/>
  <c r="F24" i="125" s="1"/>
  <c r="D14" i="124"/>
  <c r="E24" i="124" s="1"/>
  <c r="F24" i="124" s="1"/>
  <c r="D20" i="124"/>
  <c r="E25" i="124" s="1"/>
  <c r="F25" i="124" s="1"/>
  <c r="D20" i="123"/>
  <c r="E25" i="123" s="1"/>
  <c r="F25" i="123" s="1"/>
  <c r="D14" i="123"/>
  <c r="E24" i="123" s="1"/>
  <c r="F24" i="123" s="1"/>
  <c r="F26" i="123" s="1"/>
  <c r="D24" i="35" s="1"/>
  <c r="E24" i="35" s="1"/>
  <c r="D20" i="122"/>
  <c r="E25" i="122" s="1"/>
  <c r="F25" i="122" s="1"/>
  <c r="F26" i="122" s="1"/>
  <c r="D25" i="35" s="1"/>
  <c r="E25" i="35" s="1"/>
  <c r="D14" i="121"/>
  <c r="E24" i="121" s="1"/>
  <c r="F24" i="121" s="1"/>
  <c r="F26" i="121" s="1"/>
  <c r="D26" i="35" s="1"/>
  <c r="E26" i="35" s="1"/>
  <c r="D14" i="120"/>
  <c r="E24" i="120" s="1"/>
  <c r="F24" i="120" s="1"/>
  <c r="F26" i="120" s="1"/>
  <c r="D31" i="35" s="1"/>
  <c r="E31" i="35" s="1"/>
  <c r="D20" i="119"/>
  <c r="E25" i="119" s="1"/>
  <c r="F25" i="119" s="1"/>
  <c r="D14" i="119"/>
  <c r="E24" i="119" s="1"/>
  <c r="F24" i="119" s="1"/>
  <c r="D14" i="117"/>
  <c r="E24" i="117" s="1"/>
  <c r="F24" i="117" s="1"/>
  <c r="F26" i="117" s="1"/>
  <c r="D22" i="35" s="1"/>
  <c r="E22" i="35" s="1"/>
  <c r="D14" i="116"/>
  <c r="E24" i="116" s="1"/>
  <c r="F24" i="116" s="1"/>
  <c r="D20" i="114"/>
  <c r="E25" i="114" s="1"/>
  <c r="F25" i="114" s="1"/>
  <c r="D14" i="114"/>
  <c r="E24" i="114" s="1"/>
  <c r="F24" i="114" s="1"/>
  <c r="D14" i="111"/>
  <c r="E24" i="111" s="1"/>
  <c r="F24" i="111" s="1"/>
  <c r="N18" i="111"/>
  <c r="N19" i="111" s="1"/>
  <c r="M18" i="111"/>
  <c r="M19" i="111" s="1"/>
  <c r="F26" i="118" l="1"/>
  <c r="D23" i="35" s="1"/>
  <c r="E23" i="35" s="1"/>
  <c r="F26" i="147"/>
  <c r="F26" i="146"/>
  <c r="E46" i="35"/>
  <c r="F26" i="144"/>
  <c r="D14" i="143"/>
  <c r="E24" i="143" s="1"/>
  <c r="F24" i="143" s="1"/>
  <c r="F26" i="143" s="1"/>
  <c r="F26" i="141"/>
  <c r="F26" i="140"/>
  <c r="D4" i="35" s="1"/>
  <c r="E4" i="35" s="1"/>
  <c r="F26" i="139"/>
  <c r="D20" i="136"/>
  <c r="E25" i="136" s="1"/>
  <c r="F25" i="136" s="1"/>
  <c r="F26" i="136" s="1"/>
  <c r="D40" i="35" s="1"/>
  <c r="E40" i="35" s="1"/>
  <c r="F26" i="134"/>
  <c r="D38" i="35" s="1"/>
  <c r="E38" i="35" s="1"/>
  <c r="F26" i="135"/>
  <c r="D39" i="35" s="1"/>
  <c r="E39" i="35" s="1"/>
  <c r="F26" i="133"/>
  <c r="D37" i="35" s="1"/>
  <c r="E37" i="35" s="1"/>
  <c r="D14" i="131"/>
  <c r="E24" i="131" s="1"/>
  <c r="F24" i="131" s="1"/>
  <c r="F26" i="131" s="1"/>
  <c r="D35" i="35" s="1"/>
  <c r="E35" i="35" s="1"/>
  <c r="F26" i="130"/>
  <c r="D34" i="35" s="1"/>
  <c r="E34" i="35" s="1"/>
  <c r="F26" i="129"/>
  <c r="D33" i="35" s="1"/>
  <c r="E33" i="35" s="1"/>
  <c r="F26" i="128"/>
  <c r="F26" i="126"/>
  <c r="D29" i="35" s="1"/>
  <c r="E29" i="35" s="1"/>
  <c r="F26" i="127"/>
  <c r="D30" i="35" s="1"/>
  <c r="E30" i="35" s="1"/>
  <c r="F26" i="124"/>
  <c r="D27" i="35" s="1"/>
  <c r="E27" i="35" s="1"/>
  <c r="F26" i="116"/>
  <c r="D21" i="35" s="1"/>
  <c r="E21" i="35" s="1"/>
  <c r="F26" i="125"/>
  <c r="D28" i="35" s="1"/>
  <c r="E28" i="35" s="1"/>
  <c r="F26" i="119"/>
  <c r="F26" i="114"/>
  <c r="D20" i="111"/>
  <c r="E25" i="111" s="1"/>
  <c r="F25" i="111" s="1"/>
  <c r="F26" i="111" s="1"/>
  <c r="D8" i="35" l="1"/>
  <c r="E8" i="35" s="1"/>
  <c r="D32" i="35"/>
  <c r="E32" i="35" s="1"/>
  <c r="D11" i="35"/>
  <c r="E11" i="35" s="1"/>
  <c r="D42" i="35"/>
  <c r="E42" i="35" s="1"/>
  <c r="D7" i="35"/>
  <c r="E7" i="35" s="1"/>
  <c r="D20" i="35"/>
  <c r="E20" i="35" s="1"/>
  <c r="D5" i="35"/>
  <c r="E5" i="35" s="1"/>
  <c r="D3" i="35"/>
  <c r="E3"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Sven Carlin</author>
  </authors>
  <commentList>
    <comment ref="C1" authorId="0" shapeId="0" xr:uid="{AF1A843A-C02A-4171-9947-A6B27592D982}">
      <text>
        <r>
          <rPr>
            <b/>
            <sz val="9"/>
            <color rgb="FF000000"/>
            <rFont val="Tahoma"/>
            <family val="2"/>
          </rPr>
          <t>Sven Carlin:</t>
        </r>
        <r>
          <rPr>
            <sz val="9"/>
            <color rgb="FF000000"/>
            <rFont val="Tahoma"/>
            <family val="2"/>
          </rPr>
          <t xml:space="preserve">
</t>
        </r>
        <r>
          <rPr>
            <sz val="9"/>
            <color rgb="FF000000"/>
            <rFont val="Tahoma"/>
            <family val="2"/>
          </rPr>
          <t>AUTOMATICALLY SOURCED FROM GOOGLE, MIGHT BE WRONG OFTEN SO CHECK</t>
        </r>
      </text>
    </comment>
    <comment ref="D1" authorId="0" shapeId="0" xr:uid="{581B9426-29C3-4E12-93C0-155D6A41236D}">
      <text>
        <r>
          <rPr>
            <b/>
            <sz val="9"/>
            <color indexed="81"/>
            <rFont val="Tahoma"/>
            <family val="2"/>
          </rPr>
          <t>Sven Carlin:</t>
        </r>
        <r>
          <rPr>
            <sz val="9"/>
            <color indexed="81"/>
            <rFont val="Tahoma"/>
            <family val="2"/>
          </rPr>
          <t xml:space="preserve">
BASED ON AVERAGE FUNDAMENTALS AND MODEL - ANYTHING CAN HAPPEN.
</t>
        </r>
      </text>
    </comment>
    <comment ref="I1" authorId="0" shapeId="0" xr:uid="{578EC91E-B5FD-4648-95AF-075A23F03EBE}">
      <text>
        <r>
          <rPr>
            <b/>
            <sz val="9"/>
            <color indexed="81"/>
            <rFont val="Tahoma"/>
            <family val="2"/>
          </rPr>
          <t>Sven Carlin:</t>
        </r>
        <r>
          <rPr>
            <sz val="9"/>
            <color indexed="81"/>
            <rFont val="Tahoma"/>
            <family val="2"/>
          </rPr>
          <t xml:space="preserve">
FOR 10% likely return - then compare to other things in portoflio! Insert in LARGE PORTFOLIO AT 10%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9E45744-BD8E-43CC-8245-906CD6856F10}" name="Connection" type="4" refreshedVersion="8" background="1" saveData="1">
    <webPr sourceData="1" parsePre="1" consecutive="1" xl2000="1" url="https://docs.google.com/spreadsheets/d/e/2PACX-1vRF_LdxmFIk5d-HPfE4aFYQo4PYZiC4cCqqzSiOM8c7Mc6FgjOcx6GN6B4t004ut3JP6zlr8thgoyZj/pubhtml"/>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1">
    <bk>
      <extLst>
        <ext uri="{3e2802c4-a4d2-4d8b-9148-e3be6c30e623}">
          <xlrd:rvb i="2"/>
        </ext>
      </extLst>
    </bk>
    <bk>
      <extLst>
        <ext uri="{3e2802c4-a4d2-4d8b-9148-e3be6c30e623}">
          <xlrd:rvb i="9"/>
        </ext>
      </extLst>
    </bk>
    <bk>
      <extLst>
        <ext uri="{3e2802c4-a4d2-4d8b-9148-e3be6c30e623}">
          <xlrd:rvb i="12"/>
        </ext>
      </extLst>
    </bk>
    <bk>
      <extLst>
        <ext uri="{3e2802c4-a4d2-4d8b-9148-e3be6c30e623}">
          <xlrd:rvb i="15"/>
        </ext>
      </extLst>
    </bk>
    <bk>
      <extLst>
        <ext uri="{3e2802c4-a4d2-4d8b-9148-e3be6c30e623}">
          <xlrd:rvb i="18"/>
        </ext>
      </extLst>
    </bk>
    <bk>
      <extLst>
        <ext uri="{3e2802c4-a4d2-4d8b-9148-e3be6c30e623}">
          <xlrd:rvb i="21"/>
        </ext>
      </extLst>
    </bk>
    <bk>
      <extLst>
        <ext uri="{3e2802c4-a4d2-4d8b-9148-e3be6c30e623}">
          <xlrd:rvb i="24"/>
        </ext>
      </extLst>
    </bk>
    <bk>
      <extLst>
        <ext uri="{3e2802c4-a4d2-4d8b-9148-e3be6c30e623}">
          <xlrd:rvb i="27"/>
        </ext>
      </extLst>
    </bk>
    <bk>
      <extLst>
        <ext uri="{3e2802c4-a4d2-4d8b-9148-e3be6c30e623}">
          <xlrd:rvb i="30"/>
        </ext>
      </extLst>
    </bk>
    <bk>
      <extLst>
        <ext uri="{3e2802c4-a4d2-4d8b-9148-e3be6c30e623}">
          <xlrd:rvb i="33"/>
        </ext>
      </extLst>
    </bk>
    <bk>
      <extLst>
        <ext uri="{3e2802c4-a4d2-4d8b-9148-e3be6c30e623}">
          <xlrd:rvb i="36"/>
        </ext>
      </extLst>
    </bk>
  </futureMetadata>
  <cellMetadata count="1">
    <bk>
      <rc t="1" v="0"/>
    </bk>
  </cellMetadata>
  <valueMetadata count="11">
    <bk>
      <rc t="2" v="0"/>
    </bk>
    <bk>
      <rc t="2" v="1"/>
    </bk>
    <bk>
      <rc t="2" v="2"/>
    </bk>
    <bk>
      <rc t="2" v="3"/>
    </bk>
    <bk>
      <rc t="2" v="4"/>
    </bk>
    <bk>
      <rc t="2" v="5"/>
    </bk>
    <bk>
      <rc t="2" v="6"/>
    </bk>
    <bk>
      <rc t="2" v="7"/>
    </bk>
    <bk>
      <rc t="2" v="8"/>
    </bk>
    <bk>
      <rc t="2" v="9"/>
    </bk>
    <bk>
      <rc t="2" v="10"/>
    </bk>
  </valueMetadata>
</metadata>
</file>

<file path=xl/sharedStrings.xml><?xml version="1.0" encoding="utf-8"?>
<sst xmlns="http://schemas.openxmlformats.org/spreadsheetml/2006/main" count="2097" uniqueCount="224">
  <si>
    <t>Growth rate</t>
  </si>
  <si>
    <t>next 5 years</t>
  </si>
  <si>
    <t>5 to 10 years</t>
  </si>
  <si>
    <t>Discount rate</t>
  </si>
  <si>
    <t>Present value sum</t>
  </si>
  <si>
    <t>Terminal 
Value</t>
  </si>
  <si>
    <t>input cells</t>
  </si>
  <si>
    <t>result cells</t>
  </si>
  <si>
    <t>Scenario 1</t>
  </si>
  <si>
    <t>Scenario 2</t>
  </si>
  <si>
    <t>Scenario 3</t>
  </si>
  <si>
    <t>Sum</t>
  </si>
  <si>
    <t xml:space="preserve">Scenario </t>
  </si>
  <si>
    <t>PV</t>
  </si>
  <si>
    <t>Part</t>
  </si>
  <si>
    <t>Scenario 2 (best case)</t>
  </si>
  <si>
    <t>Probability</t>
  </si>
  <si>
    <t>worst case</t>
  </si>
  <si>
    <t>best case</t>
  </si>
  <si>
    <t>normal case</t>
  </si>
  <si>
    <t>Terminal multiple</t>
  </si>
  <si>
    <t>PV(</t>
  </si>
  <si>
    <t>%)</t>
  </si>
  <si>
    <t>MADE BY</t>
  </si>
  <si>
    <t>Disclaimer: This is just for educational purposes and not for investing advice!</t>
  </si>
  <si>
    <t>STOCK MARKET RESEARCH PLATFORM</t>
  </si>
  <si>
    <t>INTRINSIC VALUE</t>
  </si>
  <si>
    <t>Scenario 1 (normal case)</t>
  </si>
  <si>
    <t>Scenario 3 (worst case)</t>
  </si>
  <si>
    <t>Tesla</t>
  </si>
  <si>
    <t>Nestle</t>
  </si>
  <si>
    <t>AMZN</t>
  </si>
  <si>
    <t>LINK TO RESEARCH</t>
  </si>
  <si>
    <t>S&amp;P 500</t>
  </si>
  <si>
    <t>APPLE</t>
  </si>
  <si>
    <t>BRK</t>
  </si>
  <si>
    <t>Comment</t>
  </si>
  <si>
    <t>STOCK</t>
  </si>
  <si>
    <t>TICKER</t>
  </si>
  <si>
    <t>10% RETURN</t>
  </si>
  <si>
    <t>Ratio</t>
  </si>
  <si>
    <t>LINK to RESEARCH</t>
  </si>
  <si>
    <t>INTRINSIC</t>
  </si>
  <si>
    <t>UPDATED</t>
  </si>
  <si>
    <t>MAIN RISK &amp; MARGIN OF SAFETY (MOS) REQUIREMENT FOR RISKS (MOS IS ALWAYS LOW PRICE - if BUY, ok)</t>
  </si>
  <si>
    <t>Strategy</t>
  </si>
  <si>
    <t>WOULD I BUY THIS AT A CERTAIN PRICE (what to think about deeper in such a case)</t>
  </si>
  <si>
    <t>INTRINSIC MARKET CAPS : Sheet1</t>
  </si>
  <si>
    <t>BRK!A1</t>
  </si>
  <si>
    <t>Google</t>
  </si>
  <si>
    <t>MSFT</t>
  </si>
  <si>
    <t>Tencent</t>
  </si>
  <si>
    <t>Amazon</t>
  </si>
  <si>
    <t>THIS IS JUST AN OVERVIEW, NOT INVESTMENT ADVICE! THIS IS JUST FOR EDUCATIONAL PURPOSES TO SHOW WHAT IS PRICED IN BY THE MARKET AND WHAT GROWTH OR DIVIDENDS SHOULD BE REACHED FOR A IMMAGINARY RETURN - IN THIS CASE 10%</t>
  </si>
  <si>
    <t>Good growth stock with a strong position.</t>
  </si>
  <si>
    <t>AAPL</t>
  </si>
  <si>
    <t>APPLE!A1</t>
  </si>
  <si>
    <t>As always: competition, slower than expected growth and valuation contraction based on higher interest rates - iphone cycle</t>
  </si>
  <si>
    <t>SPY</t>
  </si>
  <si>
    <t>S&amp;P 500'!A1</t>
  </si>
  <si>
    <t>US index fund - good businesses but risky valuations</t>
  </si>
  <si>
    <t>US economy, interest rates, valuation, tech profitability etc. taxes</t>
  </si>
  <si>
    <t>AMZN!A1</t>
  </si>
  <si>
    <t>NESN!A1</t>
  </si>
  <si>
    <t>COMPARATIVE TABLE'!A1</t>
  </si>
  <si>
    <t>Verizon</t>
  </si>
  <si>
    <t>VZ</t>
  </si>
  <si>
    <t>NESN</t>
  </si>
  <si>
    <t>GOLD</t>
  </si>
  <si>
    <t>Berkshire</t>
  </si>
  <si>
    <t>Apple</t>
  </si>
  <si>
    <t>TYPE</t>
  </si>
  <si>
    <t>INDEX</t>
  </si>
  <si>
    <t>McDonalds</t>
  </si>
  <si>
    <t>Nike</t>
  </si>
  <si>
    <t>MCD</t>
  </si>
  <si>
    <t>MCD!A1</t>
  </si>
  <si>
    <t>NKE</t>
  </si>
  <si>
    <t>NKE!A1</t>
  </si>
  <si>
    <t>ASML</t>
  </si>
  <si>
    <t>Growth</t>
  </si>
  <si>
    <t>MARGIN OF</t>
  </si>
  <si>
    <t>SAFETY</t>
  </si>
  <si>
    <t>Dividend per share</t>
  </si>
  <si>
    <t>NAME</t>
  </si>
  <si>
    <t>input, per share or market cap</t>
  </si>
  <si>
    <t>STOCK PRICE</t>
  </si>
  <si>
    <t>STOCK PRICE NOW</t>
  </si>
  <si>
    <t>Stock Price/MKT Cap</t>
  </si>
  <si>
    <t>Stalwarth</t>
  </si>
  <si>
    <t>ADM</t>
  </si>
  <si>
    <t>DIVIDEND PAYOUT RATIO</t>
  </si>
  <si>
    <t>GDX</t>
  </si>
  <si>
    <t>1- year Treasury</t>
  </si>
  <si>
    <t>Dividend per share CHF</t>
  </si>
  <si>
    <t>Yield</t>
  </si>
  <si>
    <t>DHL</t>
  </si>
  <si>
    <t>SCHD</t>
  </si>
  <si>
    <t>Petrobras</t>
  </si>
  <si>
    <t>Van Eck Gold Miners</t>
  </si>
  <si>
    <t>Schwab div etf</t>
  </si>
  <si>
    <t>GOOG</t>
  </si>
  <si>
    <t>PBR</t>
  </si>
  <si>
    <t>Archer Daniels</t>
  </si>
  <si>
    <t>GDX!A1</t>
  </si>
  <si>
    <t>DHL!A1</t>
  </si>
  <si>
    <t>SCHD!A1</t>
  </si>
  <si>
    <t>GOOG!A1</t>
  </si>
  <si>
    <t>PBR!A1</t>
  </si>
  <si>
    <t>ADM!A1</t>
  </si>
  <si>
    <t>Gold miner vid</t>
  </si>
  <si>
    <t>MCD Vid</t>
  </si>
  <si>
    <t>Nestle Vid</t>
  </si>
  <si>
    <t>Nike Vid</t>
  </si>
  <si>
    <t>DHL Vid</t>
  </si>
  <si>
    <t>SCHD Vid</t>
  </si>
  <si>
    <t>Google Vid</t>
  </si>
  <si>
    <t>PBR Vid</t>
  </si>
  <si>
    <t>ADM Vid</t>
  </si>
  <si>
    <t>Earnings per share</t>
  </si>
  <si>
    <t>EPS</t>
  </si>
  <si>
    <t>Dividend</t>
  </si>
  <si>
    <t>Market cap</t>
  </si>
  <si>
    <t>Hedge</t>
  </si>
  <si>
    <t>Mondelez</t>
  </si>
  <si>
    <t>MDLZ</t>
  </si>
  <si>
    <t>FCF PER SHARE</t>
  </si>
  <si>
    <t>MDLZ!A1</t>
  </si>
  <si>
    <t>DIVIDEND</t>
  </si>
  <si>
    <t>VZ!A1</t>
  </si>
  <si>
    <t>MDLZ VID</t>
  </si>
  <si>
    <t>Kraft Heinz</t>
  </si>
  <si>
    <t>KHC</t>
  </si>
  <si>
    <t>Kraft heinz</t>
  </si>
  <si>
    <t>KHC!A1</t>
  </si>
  <si>
    <t>JDEP</t>
  </si>
  <si>
    <t>JDEPEETS</t>
  </si>
  <si>
    <t>JDEP!A1</t>
  </si>
  <si>
    <t>KHC VID</t>
  </si>
  <si>
    <t>Verizon VID</t>
  </si>
  <si>
    <t xml:space="preserve">Dividend </t>
  </si>
  <si>
    <t>Samsung</t>
  </si>
  <si>
    <t>Rubis</t>
  </si>
  <si>
    <t>BC94</t>
  </si>
  <si>
    <t>SAMSUNG!A1</t>
  </si>
  <si>
    <t>RUBIS!A1</t>
  </si>
  <si>
    <t>RUI</t>
  </si>
  <si>
    <t>brk</t>
  </si>
  <si>
    <t>XOM</t>
  </si>
  <si>
    <t>Exxon</t>
  </si>
  <si>
    <t>XOM!A1</t>
  </si>
  <si>
    <t>CNH</t>
  </si>
  <si>
    <t>CNH!A1</t>
  </si>
  <si>
    <t>Cyclical</t>
  </si>
  <si>
    <t>cyclical</t>
  </si>
  <si>
    <t>CNH Industrial</t>
  </si>
  <si>
    <t>BRK Vid</t>
  </si>
  <si>
    <t>XOM vid</t>
  </si>
  <si>
    <t>CNH Vid</t>
  </si>
  <si>
    <t>Vid</t>
  </si>
  <si>
    <t>S&amp;P vid</t>
  </si>
  <si>
    <t>Adobe</t>
  </si>
  <si>
    <t>ADBE</t>
  </si>
  <si>
    <t>ADOBE</t>
  </si>
  <si>
    <t>ADBE!A1</t>
  </si>
  <si>
    <t>NVIDIA</t>
  </si>
  <si>
    <t>NVDA</t>
  </si>
  <si>
    <t>NVDA!A1</t>
  </si>
  <si>
    <t>Meta</t>
  </si>
  <si>
    <t>META</t>
  </si>
  <si>
    <t>Alphabet</t>
  </si>
  <si>
    <t>TSLA</t>
  </si>
  <si>
    <t>TSLA!A1</t>
  </si>
  <si>
    <t>META!A1</t>
  </si>
  <si>
    <t>MSFT!A1</t>
  </si>
  <si>
    <t>adbe vid</t>
  </si>
  <si>
    <t>Occidental</t>
  </si>
  <si>
    <t>OXY</t>
  </si>
  <si>
    <t>FCF per share</t>
  </si>
  <si>
    <t>Mag 7 Vid</t>
  </si>
  <si>
    <t>BHP</t>
  </si>
  <si>
    <t>BHP!A1</t>
  </si>
  <si>
    <t>OXY!A1</t>
  </si>
  <si>
    <t>OXY Vid</t>
  </si>
  <si>
    <t>https://www.youtube.com/watch?v=9Y7LbEoYWp0</t>
  </si>
  <si>
    <t>ASML (2)'!A1</t>
  </si>
  <si>
    <t>TENCENT</t>
  </si>
  <si>
    <t>0700</t>
  </si>
  <si>
    <t>EPS HKD</t>
  </si>
  <si>
    <t>LULULEMON</t>
  </si>
  <si>
    <t>LULU</t>
  </si>
  <si>
    <t>Lululemon</t>
  </si>
  <si>
    <t>Tencent!A1</t>
  </si>
  <si>
    <t>LULU!A1</t>
  </si>
  <si>
    <t>https://www.youtube.com/watch?v=stbXSx0hNKA</t>
  </si>
  <si>
    <t>Tencent vid</t>
  </si>
  <si>
    <t>ASML VID</t>
  </si>
  <si>
    <t>nomad</t>
  </si>
  <si>
    <t>NOMAD FOODS</t>
  </si>
  <si>
    <t>NOMD</t>
  </si>
  <si>
    <t>FCF</t>
  </si>
  <si>
    <t>EPS PER SHARE</t>
  </si>
  <si>
    <t>MICROSOFT</t>
  </si>
  <si>
    <t>GOOGLE</t>
  </si>
  <si>
    <t>AMAZON</t>
  </si>
  <si>
    <t>TESLA</t>
  </si>
  <si>
    <t>Price</t>
  </si>
  <si>
    <t>Muskism</t>
  </si>
  <si>
    <t>OLD:</t>
  </si>
  <si>
    <t>CSU</t>
  </si>
  <si>
    <t>MARKET CAP</t>
  </si>
  <si>
    <t>FCF IN BILLION CAD</t>
  </si>
  <si>
    <t>CSU!A1</t>
  </si>
  <si>
    <t>AI Bet</t>
  </si>
  <si>
    <t>BERKSHIRE</t>
  </si>
  <si>
    <t>Charter</t>
  </si>
  <si>
    <t>CHTR</t>
  </si>
  <si>
    <t>CHTR!A1</t>
  </si>
  <si>
    <t>FCF VALUE</t>
  </si>
  <si>
    <t>Stock\</t>
  </si>
  <si>
    <t>Net income in billions</t>
  </si>
  <si>
    <t>ADYEN</t>
  </si>
  <si>
    <t>ADYEN!A1</t>
  </si>
  <si>
    <t>GARP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</si>
</sst>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_([$$-409]* #,##0.00_);_([$$-409]* \(#,##0.00\);_([$$-409]* &quot;-&quot;??_);_(@_)"/>
    <numFmt numFmtId="166" formatCode="#,##0.00_ ;\-#,##0.00\ "/>
    <numFmt numFmtId="167" formatCode="_([$$-1009]* #,##0_);_([$$-1009]* \(#,##0\);_([$$-1009]* &quot;-&quot;_);_(@_)"/>
    <numFmt numFmtId="168" formatCode="#,##0.00\ [$CAD]"/>
    <numFmt numFmtId="169" formatCode="_([$$-409]* #,##0_);_([$$-409]* \(#,##0\);_([$$-409]* &quot;-&quot;_);_(@_)"/>
    <numFmt numFmtId="170" formatCode="_([$€-2]\ * #,##0_);_([$€-2]\ * \(#,##0\);_([$€-2]\ * &quot;-&quot;_);_(@_)"/>
  </numFmts>
  <fonts count="19" x14ac:knownFonts="1">
    <font>
      <sz val="10"/>
      <color theme="1"/>
      <name val="Arial"/>
      <family val="2"/>
    </font>
    <font>
      <sz val="11"/>
      <color theme="1"/>
      <name val="Calibri"/>
      <family val="2"/>
      <scheme val="minor"/>
    </font>
    <font>
      <sz val="11"/>
      <color theme="1"/>
      <name val="Calibri"/>
      <family val="2"/>
      <scheme val="minor"/>
    </font>
    <font>
      <b/>
      <sz val="10"/>
      <color theme="1"/>
      <name val="Arial"/>
      <family val="2"/>
    </font>
    <font>
      <b/>
      <sz val="11"/>
      <color theme="1"/>
      <name val="Arial"/>
      <family val="2"/>
    </font>
    <font>
      <sz val="10"/>
      <color theme="1"/>
      <name val="Arial"/>
      <family val="2"/>
    </font>
    <font>
      <b/>
      <sz val="12"/>
      <color theme="1"/>
      <name val="Arial"/>
      <family val="2"/>
    </font>
    <font>
      <sz val="10"/>
      <color theme="0"/>
      <name val="Arial"/>
      <family val="2"/>
    </font>
    <font>
      <u/>
      <sz val="10"/>
      <color theme="10"/>
      <name val="Arial"/>
      <family val="2"/>
    </font>
    <font>
      <u/>
      <sz val="11"/>
      <color theme="10"/>
      <name val="Calibri"/>
      <family val="2"/>
      <scheme val="minor"/>
    </font>
    <font>
      <b/>
      <sz val="9"/>
      <color indexed="81"/>
      <name val="Tahoma"/>
      <family val="2"/>
    </font>
    <font>
      <sz val="9"/>
      <color indexed="81"/>
      <name val="Tahoma"/>
      <family val="2"/>
    </font>
    <font>
      <b/>
      <sz val="16"/>
      <color theme="1"/>
      <name val="Arial"/>
      <family val="2"/>
    </font>
    <font>
      <sz val="16"/>
      <color theme="1"/>
      <name val="Arial"/>
      <family val="2"/>
    </font>
    <font>
      <u/>
      <sz val="16"/>
      <color theme="10"/>
      <name val="Arial"/>
      <family val="2"/>
    </font>
    <font>
      <sz val="16"/>
      <color rgb="FF000000"/>
      <name val="Arial"/>
      <family val="2"/>
    </font>
    <font>
      <b/>
      <sz val="9"/>
      <color rgb="FF000000"/>
      <name val="Tahoma"/>
      <family val="2"/>
    </font>
    <font>
      <sz val="9"/>
      <color rgb="FF000000"/>
      <name val="Tahoma"/>
      <family val="2"/>
    </font>
    <font>
      <u/>
      <sz val="14"/>
      <color theme="10"/>
      <name val="Arial"/>
      <family val="2"/>
    </font>
  </fonts>
  <fills count="14">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rgb="FFF89290"/>
        <bgColor indexed="64"/>
      </patternFill>
    </fill>
    <fill>
      <patternFill patternType="solid">
        <fgColor theme="0" tint="-0.249977111117893"/>
        <bgColor indexed="64"/>
      </patternFill>
    </fill>
    <fill>
      <patternFill patternType="solid">
        <fgColor rgb="FFFF0000"/>
        <bgColor indexed="64"/>
      </patternFill>
    </fill>
    <fill>
      <patternFill patternType="solid">
        <fgColor rgb="FFFFFF00"/>
        <bgColor rgb="FF000000"/>
      </patternFill>
    </fill>
    <fill>
      <patternFill patternType="solid">
        <fgColor theme="1"/>
        <bgColor indexed="64"/>
      </patternFill>
    </fill>
    <fill>
      <patternFill patternType="solid">
        <fgColor theme="2" tint="-9.9978637043366805E-2"/>
        <bgColor indexed="64"/>
      </patternFill>
    </fill>
    <fill>
      <patternFill patternType="solid">
        <fgColor theme="2"/>
        <bgColor indexed="64"/>
      </patternFill>
    </fill>
  </fills>
  <borders count="19">
    <border>
      <left/>
      <right/>
      <top/>
      <bottom/>
      <diagonal/>
    </border>
    <border>
      <left/>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rgb="FFCCCCCC"/>
      </left>
      <right style="medium">
        <color rgb="FFCCCCCC"/>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rgb="FFCCCCCC"/>
      </left>
      <right style="medium">
        <color rgb="FFCCCCCC"/>
      </right>
      <top style="medium">
        <color rgb="FFCCCCCC"/>
      </top>
      <bottom style="medium">
        <color rgb="FFCCCCCC"/>
      </bottom>
      <diagonal/>
    </border>
  </borders>
  <cellStyleXfs count="9">
    <xf numFmtId="0" fontId="0" fillId="0" borderId="0"/>
    <xf numFmtId="9" fontId="5" fillId="0" borderId="0" applyFont="0" applyFill="0" applyBorder="0" applyAlignment="0" applyProtection="0"/>
    <xf numFmtId="0" fontId="2" fillId="0" borderId="0"/>
    <xf numFmtId="0" fontId="8" fillId="0" borderId="0" applyNumberFormat="0" applyFill="0" applyBorder="0" applyAlignment="0" applyProtection="0"/>
    <xf numFmtId="0" fontId="5" fillId="0" borderId="0"/>
    <xf numFmtId="0" fontId="9" fillId="0" borderId="0" applyNumberFormat="0" applyFill="0" applyBorder="0" applyAlignment="0" applyProtection="0"/>
    <xf numFmtId="9" fontId="5" fillId="0" borderId="0" applyFont="0" applyFill="0" applyBorder="0" applyAlignment="0" applyProtection="0"/>
    <xf numFmtId="0" fontId="8" fillId="0" borderId="0" applyNumberFormat="0" applyFill="0" applyBorder="0" applyAlignment="0" applyProtection="0"/>
    <xf numFmtId="0" fontId="1" fillId="0" borderId="0"/>
  </cellStyleXfs>
  <cellXfs count="160">
    <xf numFmtId="0" fontId="0" fillId="0" borderId="0" xfId="0"/>
    <xf numFmtId="2" fontId="0" fillId="0" borderId="0" xfId="0" applyNumberFormat="1"/>
    <xf numFmtId="0" fontId="0" fillId="2" borderId="0" xfId="0" applyFill="1"/>
    <xf numFmtId="0" fontId="0" fillId="3" borderId="0" xfId="0" applyFill="1"/>
    <xf numFmtId="0" fontId="3" fillId="0" borderId="0" xfId="0" applyFont="1"/>
    <xf numFmtId="0" fontId="3" fillId="0" borderId="5" xfId="0" applyFont="1" applyBorder="1"/>
    <xf numFmtId="2" fontId="0" fillId="2" borderId="6" xfId="0" applyNumberFormat="1" applyFill="1" applyBorder="1"/>
    <xf numFmtId="0" fontId="0" fillId="0" borderId="6" xfId="0" applyBorder="1"/>
    <xf numFmtId="2" fontId="0" fillId="0" borderId="7" xfId="0" applyNumberFormat="1"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7" fillId="0" borderId="0" xfId="0" applyFont="1"/>
    <xf numFmtId="2" fontId="3" fillId="3" borderId="10" xfId="0" applyNumberFormat="1" applyFont="1" applyFill="1" applyBorder="1"/>
    <xf numFmtId="2" fontId="3" fillId="3" borderId="12" xfId="0" applyNumberFormat="1" applyFont="1" applyFill="1" applyBorder="1"/>
    <xf numFmtId="9" fontId="0" fillId="2" borderId="13" xfId="1" applyFont="1" applyFill="1" applyBorder="1" applyAlignment="1">
      <alignment horizontal="center"/>
    </xf>
    <xf numFmtId="164" fontId="0" fillId="2" borderId="13" xfId="0" applyNumberFormat="1" applyFill="1" applyBorder="1" applyAlignment="1">
      <alignment horizontal="center"/>
    </xf>
    <xf numFmtId="0" fontId="3" fillId="0" borderId="1" xfId="0" applyFont="1" applyBorder="1" applyAlignment="1">
      <alignment horizontal="center"/>
    </xf>
    <xf numFmtId="2" fontId="0" fillId="3" borderId="3" xfId="0" applyNumberFormat="1" applyFill="1" applyBorder="1" applyAlignment="1">
      <alignment horizontal="center"/>
    </xf>
    <xf numFmtId="0" fontId="0" fillId="0" borderId="3" xfId="0" applyBorder="1" applyAlignment="1">
      <alignment horizontal="center"/>
    </xf>
    <xf numFmtId="2" fontId="0" fillId="0" borderId="2" xfId="0" applyNumberFormat="1" applyBorder="1" applyAlignment="1">
      <alignment horizontal="center"/>
    </xf>
    <xf numFmtId="2" fontId="0" fillId="0" borderId="3" xfId="0" applyNumberFormat="1" applyBorder="1" applyAlignment="1">
      <alignment horizontal="center"/>
    </xf>
    <xf numFmtId="2" fontId="0" fillId="0" borderId="4" xfId="0" applyNumberFormat="1" applyBorder="1" applyAlignment="1">
      <alignment horizontal="center"/>
    </xf>
    <xf numFmtId="0" fontId="0" fillId="4" borderId="0" xfId="0" applyFill="1"/>
    <xf numFmtId="0" fontId="0" fillId="0" borderId="3" xfId="0" applyBorder="1"/>
    <xf numFmtId="2" fontId="0" fillId="0" borderId="2" xfId="0" applyNumberFormat="1" applyBorder="1"/>
    <xf numFmtId="0" fontId="0" fillId="6" borderId="0" xfId="0" applyFill="1"/>
    <xf numFmtId="2" fontId="0" fillId="5" borderId="0" xfId="0" applyNumberFormat="1" applyFill="1"/>
    <xf numFmtId="0" fontId="6" fillId="0" borderId="16" xfId="0" applyFont="1" applyBorder="1"/>
    <xf numFmtId="0" fontId="4" fillId="0" borderId="1" xfId="0" applyFont="1" applyBorder="1" applyAlignment="1">
      <alignment horizontal="left" vertical="center"/>
    </xf>
    <xf numFmtId="0" fontId="0" fillId="0" borderId="1" xfId="0" applyBorder="1" applyAlignment="1">
      <alignment horizontal="left" vertical="center"/>
    </xf>
    <xf numFmtId="0" fontId="0" fillId="0" borderId="1" xfId="0" applyBorder="1"/>
    <xf numFmtId="0" fontId="0" fillId="0" borderId="17" xfId="0" applyBorder="1"/>
    <xf numFmtId="0" fontId="0" fillId="5" borderId="8" xfId="0" applyFill="1" applyBorder="1"/>
    <xf numFmtId="0" fontId="0" fillId="5" borderId="0" xfId="0" applyFill="1"/>
    <xf numFmtId="0" fontId="0" fillId="0" borderId="0" xfId="0" applyAlignment="1">
      <alignment horizontal="right"/>
    </xf>
    <xf numFmtId="0" fontId="0" fillId="0" borderId="2" xfId="0" applyBorder="1"/>
    <xf numFmtId="0" fontId="8" fillId="0" borderId="8" xfId="3" quotePrefix="1" applyBorder="1"/>
    <xf numFmtId="0" fontId="3" fillId="0" borderId="0" xfId="0" applyFont="1" applyAlignment="1">
      <alignment horizontal="center" wrapText="1"/>
    </xf>
    <xf numFmtId="2" fontId="0" fillId="0" borderId="0" xfId="0" applyNumberFormat="1" applyAlignment="1">
      <alignment horizontal="center"/>
    </xf>
    <xf numFmtId="0" fontId="8" fillId="0" borderId="3" xfId="3" applyBorder="1"/>
    <xf numFmtId="0" fontId="0" fillId="0" borderId="4" xfId="0" applyBorder="1"/>
    <xf numFmtId="9" fontId="0" fillId="2" borderId="0" xfId="0" applyNumberFormat="1" applyFill="1" applyAlignment="1">
      <alignment horizontal="center"/>
    </xf>
    <xf numFmtId="0" fontId="0" fillId="4" borderId="2" xfId="0" applyFill="1" applyBorder="1"/>
    <xf numFmtId="9" fontId="0" fillId="0" borderId="15" xfId="0" applyNumberFormat="1" applyBorder="1"/>
    <xf numFmtId="0" fontId="12" fillId="0" borderId="0" xfId="0" applyFont="1"/>
    <xf numFmtId="0" fontId="12" fillId="6" borderId="0" xfId="0" applyFont="1" applyFill="1"/>
    <xf numFmtId="0" fontId="12" fillId="0" borderId="13" xfId="0" applyFont="1" applyBorder="1"/>
    <xf numFmtId="0" fontId="13" fillId="0" borderId="0" xfId="0" applyFont="1"/>
    <xf numFmtId="0" fontId="12" fillId="7" borderId="0" xfId="0" applyFont="1" applyFill="1"/>
    <xf numFmtId="0" fontId="13" fillId="7" borderId="0" xfId="0" applyFont="1" applyFill="1"/>
    <xf numFmtId="0" fontId="14" fillId="0" borderId="0" xfId="3" applyFont="1" applyFill="1"/>
    <xf numFmtId="17" fontId="13" fillId="0" borderId="0" xfId="0" applyNumberFormat="1" applyFont="1"/>
    <xf numFmtId="0" fontId="13" fillId="8" borderId="14" xfId="0" applyFont="1" applyFill="1" applyBorder="1" applyAlignment="1">
      <alignment wrapText="1"/>
    </xf>
    <xf numFmtId="0" fontId="13" fillId="8" borderId="0" xfId="0" applyFont="1" applyFill="1"/>
    <xf numFmtId="2" fontId="13" fillId="8" borderId="0" xfId="0" applyNumberFormat="1" applyFont="1" applyFill="1"/>
    <xf numFmtId="2" fontId="13" fillId="8" borderId="13" xfId="0" applyNumberFormat="1" applyFont="1" applyFill="1" applyBorder="1"/>
    <xf numFmtId="0" fontId="14" fillId="8" borderId="0" xfId="3" applyFont="1" applyFill="1"/>
    <xf numFmtId="0" fontId="14" fillId="8" borderId="0" xfId="3" quotePrefix="1" applyFont="1" applyFill="1"/>
    <xf numFmtId="17" fontId="13" fillId="8" borderId="0" xfId="0" applyNumberFormat="1" applyFont="1" applyFill="1"/>
    <xf numFmtId="2" fontId="12" fillId="0" borderId="0" xfId="0" applyNumberFormat="1" applyFont="1"/>
    <xf numFmtId="0" fontId="12" fillId="8" borderId="0" xfId="0" applyFont="1" applyFill="1"/>
    <xf numFmtId="2" fontId="12" fillId="8" borderId="0" xfId="0" applyNumberFormat="1" applyFont="1" applyFill="1"/>
    <xf numFmtId="0" fontId="14" fillId="0" borderId="0" xfId="3" applyFont="1"/>
    <xf numFmtId="9" fontId="0" fillId="4" borderId="13" xfId="1" applyFont="1" applyFill="1" applyBorder="1" applyAlignment="1">
      <alignment horizontal="center"/>
    </xf>
    <xf numFmtId="0" fontId="0" fillId="4" borderId="8" xfId="0" applyFill="1" applyBorder="1"/>
    <xf numFmtId="2" fontId="0" fillId="4" borderId="0" xfId="0" applyNumberFormat="1" applyFill="1" applyAlignment="1">
      <alignment horizontal="center"/>
    </xf>
    <xf numFmtId="0" fontId="0" fillId="4" borderId="10" xfId="0" applyFill="1" applyBorder="1"/>
    <xf numFmtId="0" fontId="0" fillId="4" borderId="11" xfId="0" applyFill="1" applyBorder="1"/>
    <xf numFmtId="9" fontId="0" fillId="4" borderId="12" xfId="0" applyNumberFormat="1" applyFill="1" applyBorder="1" applyAlignment="1">
      <alignment horizontal="center"/>
    </xf>
    <xf numFmtId="0" fontId="3" fillId="4" borderId="0" xfId="0" applyFont="1" applyFill="1" applyAlignment="1">
      <alignment horizontal="center" wrapText="1"/>
    </xf>
    <xf numFmtId="0" fontId="3" fillId="4" borderId="1" xfId="0" applyFont="1" applyFill="1" applyBorder="1" applyAlignment="1">
      <alignment horizontal="center"/>
    </xf>
    <xf numFmtId="164" fontId="0" fillId="4" borderId="13" xfId="0" applyNumberFormat="1" applyFill="1" applyBorder="1" applyAlignment="1">
      <alignment horizontal="center"/>
    </xf>
    <xf numFmtId="9" fontId="0" fillId="4" borderId="15" xfId="0" applyNumberFormat="1" applyFill="1" applyBorder="1"/>
    <xf numFmtId="9" fontId="0" fillId="4" borderId="0" xfId="0" applyNumberFormat="1" applyFill="1" applyAlignment="1">
      <alignment horizontal="center"/>
    </xf>
    <xf numFmtId="4" fontId="0" fillId="5" borderId="0" xfId="0" applyNumberFormat="1" applyFill="1"/>
    <xf numFmtId="4" fontId="12" fillId="8" borderId="0" xfId="0" applyNumberFormat="1" applyFont="1" applyFill="1"/>
    <xf numFmtId="2" fontId="13" fillId="4" borderId="13" xfId="0" applyNumberFormat="1" applyFont="1" applyFill="1" applyBorder="1"/>
    <xf numFmtId="2" fontId="13" fillId="9" borderId="13" xfId="0" applyNumberFormat="1" applyFont="1" applyFill="1" applyBorder="1"/>
    <xf numFmtId="2" fontId="0" fillId="4" borderId="6" xfId="0" applyNumberFormat="1" applyFill="1" applyBorder="1"/>
    <xf numFmtId="0" fontId="13" fillId="4" borderId="14" xfId="0" applyFont="1" applyFill="1" applyBorder="1" applyAlignment="1">
      <alignment wrapText="1"/>
    </xf>
    <xf numFmtId="0" fontId="13" fillId="4" borderId="0" xfId="0" applyFont="1" applyFill="1"/>
    <xf numFmtId="2" fontId="13" fillId="4" borderId="0" xfId="0" applyNumberFormat="1" applyFont="1" applyFill="1"/>
    <xf numFmtId="0" fontId="14" fillId="4" borderId="0" xfId="3" applyFont="1" applyFill="1"/>
    <xf numFmtId="17" fontId="13" fillId="4" borderId="0" xfId="0" applyNumberFormat="1" applyFont="1" applyFill="1"/>
    <xf numFmtId="17" fontId="15" fillId="10" borderId="0" xfId="0" applyNumberFormat="1" applyFont="1" applyFill="1"/>
    <xf numFmtId="0" fontId="8" fillId="8" borderId="0" xfId="3" applyFill="1"/>
    <xf numFmtId="0" fontId="3" fillId="4" borderId="5" xfId="0" applyFont="1" applyFill="1" applyBorder="1"/>
    <xf numFmtId="0" fontId="8" fillId="0" borderId="0" xfId="3"/>
    <xf numFmtId="0" fontId="0" fillId="11" borderId="0" xfId="0" applyFill="1"/>
    <xf numFmtId="2" fontId="13" fillId="0" borderId="0" xfId="0" applyNumberFormat="1" applyFont="1"/>
    <xf numFmtId="0" fontId="3" fillId="9" borderId="5" xfId="0" applyFont="1" applyFill="1" applyBorder="1"/>
    <xf numFmtId="0" fontId="3" fillId="9" borderId="1" xfId="0" applyFont="1" applyFill="1" applyBorder="1" applyAlignment="1">
      <alignment horizontal="center"/>
    </xf>
    <xf numFmtId="9" fontId="0" fillId="9" borderId="13" xfId="1" applyFont="1" applyFill="1" applyBorder="1" applyAlignment="1">
      <alignment horizontal="center"/>
    </xf>
    <xf numFmtId="2" fontId="0" fillId="9" borderId="6" xfId="0" applyNumberFormat="1" applyFill="1" applyBorder="1"/>
    <xf numFmtId="2" fontId="0" fillId="9" borderId="0" xfId="0" applyNumberFormat="1" applyFill="1" applyAlignment="1">
      <alignment horizontal="center"/>
    </xf>
    <xf numFmtId="0" fontId="0" fillId="9" borderId="6" xfId="0" applyFill="1" applyBorder="1"/>
    <xf numFmtId="2" fontId="0" fillId="9" borderId="7" xfId="0" applyNumberFormat="1" applyFill="1" applyBorder="1"/>
    <xf numFmtId="2" fontId="0" fillId="9" borderId="3" xfId="0" applyNumberFormat="1" applyFill="1" applyBorder="1" applyAlignment="1">
      <alignment horizontal="center"/>
    </xf>
    <xf numFmtId="0" fontId="0" fillId="9" borderId="3" xfId="0" applyFill="1" applyBorder="1" applyAlignment="1">
      <alignment horizontal="center"/>
    </xf>
    <xf numFmtId="164" fontId="0" fillId="9" borderId="13" xfId="0" applyNumberFormat="1" applyFill="1" applyBorder="1" applyAlignment="1">
      <alignment horizontal="center"/>
    </xf>
    <xf numFmtId="0" fontId="0" fillId="9" borderId="0" xfId="0" applyFill="1"/>
    <xf numFmtId="0" fontId="3" fillId="9" borderId="0" xfId="0" applyFont="1" applyFill="1" applyAlignment="1">
      <alignment horizontal="center" wrapText="1"/>
    </xf>
    <xf numFmtId="0" fontId="3" fillId="9" borderId="0" xfId="0" applyFont="1" applyFill="1"/>
    <xf numFmtId="0" fontId="18" fillId="0" borderId="0" xfId="3" applyFont="1"/>
    <xf numFmtId="0" fontId="18" fillId="8" borderId="0" xfId="3" applyFont="1" applyFill="1"/>
    <xf numFmtId="0" fontId="0" fillId="8" borderId="0" xfId="0" applyFill="1"/>
    <xf numFmtId="0" fontId="13" fillId="12" borderId="0" xfId="0" applyFont="1" applyFill="1"/>
    <xf numFmtId="2" fontId="13" fillId="12" borderId="0" xfId="0" applyNumberFormat="1" applyFont="1" applyFill="1"/>
    <xf numFmtId="2" fontId="13" fillId="12" borderId="13" xfId="0" applyNumberFormat="1" applyFont="1" applyFill="1" applyBorder="1"/>
    <xf numFmtId="0" fontId="8" fillId="12" borderId="0" xfId="3" applyFill="1"/>
    <xf numFmtId="0" fontId="0" fillId="12" borderId="0" xfId="0" applyFill="1"/>
    <xf numFmtId="0" fontId="0" fillId="11" borderId="8" xfId="0" applyFill="1" applyBorder="1"/>
    <xf numFmtId="0" fontId="3" fillId="11" borderId="0" xfId="0" applyFont="1" applyFill="1" applyAlignment="1">
      <alignment horizontal="center" wrapText="1"/>
    </xf>
    <xf numFmtId="0" fontId="3" fillId="11" borderId="0" xfId="0" applyFont="1" applyFill="1"/>
    <xf numFmtId="0" fontId="0" fillId="11" borderId="2" xfId="0" applyFill="1" applyBorder="1"/>
    <xf numFmtId="0" fontId="3" fillId="11" borderId="5" xfId="0" applyFont="1" applyFill="1" applyBorder="1"/>
    <xf numFmtId="0" fontId="3" fillId="11" borderId="1" xfId="0" applyFont="1" applyFill="1" applyBorder="1" applyAlignment="1">
      <alignment horizontal="center"/>
    </xf>
    <xf numFmtId="9" fontId="0" fillId="11" borderId="13" xfId="1" applyFont="1" applyFill="1" applyBorder="1" applyAlignment="1">
      <alignment horizontal="center"/>
    </xf>
    <xf numFmtId="2" fontId="0" fillId="11" borderId="6" xfId="0" applyNumberFormat="1" applyFill="1" applyBorder="1"/>
    <xf numFmtId="2" fontId="0" fillId="11" borderId="0" xfId="0" applyNumberFormat="1" applyFill="1" applyAlignment="1">
      <alignment horizontal="center"/>
    </xf>
    <xf numFmtId="2" fontId="0" fillId="11" borderId="2" xfId="0" applyNumberFormat="1" applyFill="1" applyBorder="1"/>
    <xf numFmtId="0" fontId="0" fillId="11" borderId="6" xfId="0" applyFill="1" applyBorder="1"/>
    <xf numFmtId="2" fontId="0" fillId="11" borderId="7" xfId="0" applyNumberFormat="1" applyFill="1" applyBorder="1"/>
    <xf numFmtId="2" fontId="0" fillId="11" borderId="3" xfId="0" applyNumberFormat="1" applyFill="1" applyBorder="1" applyAlignment="1">
      <alignment horizontal="center"/>
    </xf>
    <xf numFmtId="0" fontId="0" fillId="11" borderId="3" xfId="0" applyFill="1" applyBorder="1" applyAlignment="1">
      <alignment horizontal="center"/>
    </xf>
    <xf numFmtId="164" fontId="0" fillId="11" borderId="13" xfId="0" applyNumberFormat="1" applyFill="1" applyBorder="1" applyAlignment="1">
      <alignment horizontal="center"/>
    </xf>
    <xf numFmtId="0" fontId="0" fillId="11" borderId="10" xfId="0" applyFill="1" applyBorder="1"/>
    <xf numFmtId="0" fontId="0" fillId="11" borderId="11" xfId="0" applyFill="1" applyBorder="1"/>
    <xf numFmtId="0" fontId="0" fillId="11" borderId="12" xfId="0" applyFill="1" applyBorder="1"/>
    <xf numFmtId="9" fontId="0" fillId="11" borderId="0" xfId="0" applyNumberFormat="1" applyFill="1" applyAlignment="1">
      <alignment horizontal="center"/>
    </xf>
    <xf numFmtId="2" fontId="0" fillId="11" borderId="2" xfId="0" applyNumberFormat="1" applyFill="1" applyBorder="1" applyAlignment="1">
      <alignment horizontal="center"/>
    </xf>
    <xf numFmtId="0" fontId="0" fillId="11" borderId="9" xfId="0" applyFill="1" applyBorder="1"/>
    <xf numFmtId="2" fontId="0" fillId="11" borderId="4" xfId="0" applyNumberFormat="1" applyFill="1" applyBorder="1" applyAlignment="1">
      <alignment horizontal="center"/>
    </xf>
    <xf numFmtId="2" fontId="3" fillId="11" borderId="10" xfId="0" applyNumberFormat="1" applyFont="1" applyFill="1" applyBorder="1"/>
    <xf numFmtId="2" fontId="3" fillId="11" borderId="12" xfId="0" applyNumberFormat="1" applyFont="1" applyFill="1" applyBorder="1"/>
    <xf numFmtId="0" fontId="8" fillId="11" borderId="3" xfId="3" applyFill="1" applyBorder="1"/>
    <xf numFmtId="0" fontId="0" fillId="11" borderId="3" xfId="0" applyFill="1" applyBorder="1"/>
    <xf numFmtId="0" fontId="0" fillId="11" borderId="4" xfId="0" applyFill="1" applyBorder="1"/>
    <xf numFmtId="0" fontId="8" fillId="0" borderId="0" xfId="3" quotePrefix="1"/>
    <xf numFmtId="0" fontId="0" fillId="0" borderId="18" xfId="0" applyBorder="1" applyAlignment="1">
      <alignment wrapText="1"/>
    </xf>
    <xf numFmtId="0" fontId="0" fillId="0" borderId="18" xfId="0" applyBorder="1" applyAlignment="1">
      <alignment horizontal="right" wrapText="1"/>
    </xf>
    <xf numFmtId="2" fontId="0" fillId="8" borderId="0" xfId="0" applyNumberFormat="1" applyFill="1"/>
    <xf numFmtId="165" fontId="12" fillId="0" borderId="0" xfId="0" applyNumberFormat="1" applyFont="1"/>
    <xf numFmtId="165" fontId="0" fillId="0" borderId="0" xfId="0" applyNumberFormat="1"/>
    <xf numFmtId="15" fontId="12" fillId="0" borderId="0" xfId="0" applyNumberFormat="1" applyFont="1"/>
    <xf numFmtId="166" fontId="12" fillId="0" borderId="0" xfId="0" applyNumberFormat="1" applyFont="1"/>
    <xf numFmtId="0" fontId="8" fillId="0" borderId="0" xfId="3" applyFill="1"/>
    <xf numFmtId="0" fontId="12" fillId="13" borderId="0" xfId="0" applyFont="1" applyFill="1"/>
    <xf numFmtId="2" fontId="12" fillId="13" borderId="0" xfId="0" applyNumberFormat="1" applyFont="1" applyFill="1"/>
    <xf numFmtId="166" fontId="12" fillId="13" borderId="0" xfId="0" applyNumberFormat="1" applyFont="1" applyFill="1"/>
    <xf numFmtId="0" fontId="8" fillId="13" borderId="0" xfId="3" applyFill="1"/>
    <xf numFmtId="15" fontId="12" fillId="13" borderId="0" xfId="0" applyNumberFormat="1" applyFont="1" applyFill="1"/>
    <xf numFmtId="0" fontId="13" fillId="13" borderId="0" xfId="0" applyFont="1" applyFill="1"/>
    <xf numFmtId="167" fontId="0" fillId="0" borderId="0" xfId="0" applyNumberFormat="1"/>
    <xf numFmtId="168" fontId="12" fillId="0" borderId="0" xfId="0" applyNumberFormat="1" applyFont="1"/>
    <xf numFmtId="169" fontId="0" fillId="0" borderId="0" xfId="0" applyNumberFormat="1"/>
    <xf numFmtId="170" fontId="0" fillId="0" borderId="0" xfId="0" applyNumberFormat="1"/>
  </cellXfs>
  <cellStyles count="9">
    <cellStyle name="Hyperlink" xfId="3" builtinId="8"/>
    <cellStyle name="Hyperlink 2" xfId="5" xr:uid="{7ED9B1BB-3B0C-4A09-B825-652FF6FD84C4}"/>
    <cellStyle name="Hyperlink 2 2" xfId="7" xr:uid="{DEBBE976-BEEA-4E68-9211-CC74A882F4A2}"/>
    <cellStyle name="Normal" xfId="0" builtinId="0"/>
    <cellStyle name="Normal 2" xfId="4" xr:uid="{820C14E5-DA0D-4555-AB11-03450B785404}"/>
    <cellStyle name="Normal 3" xfId="8" xr:uid="{556CA4E0-2E34-4A4D-AE58-C0901F366E6F}"/>
    <cellStyle name="Per cent" xfId="1" builtinId="5"/>
    <cellStyle name="Percent 2" xfId="6" xr:uid="{3D059B83-7148-4B98-9D47-A2E348E4204F}"/>
    <cellStyle name="Standard 2" xfId="2" xr:uid="{3C3DDD32-1C41-4487-943F-0CC3AE096F99}"/>
  </cellStyles>
  <dxfs count="74">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
      <font>
        <color rgb="FF00B050"/>
      </font>
    </dxf>
    <dxf>
      <font>
        <color rgb="FFFF0000"/>
      </font>
    </dxf>
  </dxfs>
  <tableStyles count="0" defaultTableStyle="TableStyleMedium2" defaultPivotStyle="PivotStyleLight16"/>
  <colors>
    <mruColors>
      <color rgb="FFF89290"/>
      <color rgb="FFFF0101"/>
      <color rgb="FFFF3300"/>
      <color rgb="FFFF00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onnections" Target="connections.xml"/><Relationship Id="rId47" Type="http://schemas.microsoft.com/office/2017/06/relationships/rdRichValueStructure" Target="richData/rdrichvaluestructure.xml"/><Relationship Id="rId50" Type="http://schemas.microsoft.com/office/2017/06/relationships/rdSupportingPropertyBag" Target="richData/rdsupportingpropertybag.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microsoft.com/office/2017/06/relationships/rdSupportingPropertyBagStructure" Target="richData/rdsupportingpropertybagstructure.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48" Type="http://schemas.microsoft.com/office/2017/06/relationships/richStyles" Target="richData/richStyles.xml"/><Relationship Id="rId8" Type="http://schemas.openxmlformats.org/officeDocument/2006/relationships/worksheet" Target="worksheets/sheet8.xml"/><Relationship Id="rId51" Type="http://schemas.microsoft.com/office/2017/06/relationships/rdRichValueTypes" Target="richData/rdRichValueTyp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microsoft.com/office/2017/06/relationships/rdRichValue" Target="richData/rdrichvalue.xml"/><Relationship Id="rId20" Type="http://schemas.openxmlformats.org/officeDocument/2006/relationships/worksheet" Target="worksheets/sheet20.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1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sven-carlin-research-platform.teachable.com/p/stock-market-research-platform" TargetMode="External"/></Relationships>
</file>

<file path=xl/drawings/_rels/drawing20.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2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3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sven-carlin-research-platform.teachable.com/p/stock-market-research-platform" TargetMode="External"/></Relationships>
</file>

<file path=xl/drawings/drawing1.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E8BADB50-D626-4BCC-AA95-D2520C7E4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24475" y="3895725"/>
          <a:ext cx="2238375" cy="2047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4" name="TextBox 3">
          <a:extLst>
            <a:ext uri="{FF2B5EF4-FFF2-40B4-BE49-F238E27FC236}">
              <a16:creationId xmlns:a16="http://schemas.microsoft.com/office/drawing/2014/main" id="{C719ED66-CD18-1C44-A292-CC7137423D66}"/>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72B969CC-5FD9-C947-9F78-112F65D5C3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96340944-FE8A-B045-8C7C-39D582C5C854}"/>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9EC51B70-F504-A74E-962D-49548DC2D1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1AB0F4F0-9B9A-7645-BA21-1D1BF6A2041D}"/>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12.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F28BC9ED-EE21-624E-B8A5-6ABFACB27F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4FB08C5F-67F1-B64A-B6DE-4F31E915420B}"/>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13.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C5115998-D46D-F44A-97FD-2A3BF566F9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4C8E9578-7B1B-CE44-9AB4-48812AEDACA6}"/>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14.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27CFA93C-1210-484D-A57E-3BD151705B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43EC1C05-40C0-A84D-8DC2-E2019C2B4B60}"/>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15.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5E2EB15D-10DB-6C49-915D-C826FF8C01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B9E7B571-0FC4-B541-A255-CB6DCE38BF2E}"/>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16.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F0A7D0C9-06C7-9B47-9E79-2A77261590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340237</xdr:colOff>
      <xdr:row>11</xdr:row>
      <xdr:rowOff>95295</xdr:rowOff>
    </xdr:from>
    <xdr:to>
      <xdr:col>29</xdr:col>
      <xdr:colOff>461819</xdr:colOff>
      <xdr:row>32</xdr:row>
      <xdr:rowOff>139921</xdr:rowOff>
    </xdr:to>
    <xdr:pic>
      <xdr:nvPicPr>
        <xdr:cNvPr id="3" name="Picture 2">
          <a:extLst>
            <a:ext uri="{FF2B5EF4-FFF2-40B4-BE49-F238E27FC236}">
              <a16:creationId xmlns:a16="http://schemas.microsoft.com/office/drawing/2014/main" id="{9842D0CB-F121-494A-BD0F-50ABB257B90F}"/>
            </a:ext>
          </a:extLst>
        </xdr:cNvPr>
        <xdr:cNvPicPr>
          <a:picLocks noChangeAspect="1"/>
        </xdr:cNvPicPr>
      </xdr:nvPicPr>
      <xdr:blipFill>
        <a:blip xmlns:r="http://schemas.openxmlformats.org/officeDocument/2006/relationships" r:embed="rId3"/>
        <a:stretch>
          <a:fillRect/>
        </a:stretch>
      </xdr:blipFill>
      <xdr:spPr>
        <a:xfrm>
          <a:off x="12374153" y="2413267"/>
          <a:ext cx="11551582" cy="3845745"/>
        </a:xfrm>
        <a:prstGeom prst="rect">
          <a:avLst/>
        </a:prstGeom>
        <a:effectLst>
          <a:glow rad="162097">
            <a:schemeClr val="accent1">
              <a:alpha val="94000"/>
            </a:schemeClr>
          </a:glow>
        </a:effec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EB3AAEA8-71AF-0B43-978A-DD65A77BB4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1485900</xdr:colOff>
      <xdr:row>9</xdr:row>
      <xdr:rowOff>139700</xdr:rowOff>
    </xdr:from>
    <xdr:to>
      <xdr:col>27</xdr:col>
      <xdr:colOff>673100</xdr:colOff>
      <xdr:row>29</xdr:row>
      <xdr:rowOff>166564</xdr:rowOff>
    </xdr:to>
    <xdr:pic>
      <xdr:nvPicPr>
        <xdr:cNvPr id="3" name="Picture 2">
          <a:extLst>
            <a:ext uri="{FF2B5EF4-FFF2-40B4-BE49-F238E27FC236}">
              <a16:creationId xmlns:a16="http://schemas.microsoft.com/office/drawing/2014/main" id="{C6CD56A3-6E95-1841-9222-14BDDA244F69}"/>
            </a:ext>
          </a:extLst>
        </xdr:cNvPr>
        <xdr:cNvPicPr>
          <a:picLocks noChangeAspect="1"/>
        </xdr:cNvPicPr>
      </xdr:nvPicPr>
      <xdr:blipFill>
        <a:blip xmlns:r="http://schemas.openxmlformats.org/officeDocument/2006/relationships" r:embed="rId3"/>
        <a:stretch>
          <a:fillRect/>
        </a:stretch>
      </xdr:blipFill>
      <xdr:spPr>
        <a:xfrm>
          <a:off x="11988800" y="1917700"/>
          <a:ext cx="10350500" cy="3811464"/>
        </a:xfrm>
        <a:prstGeom prst="rect">
          <a:avLst/>
        </a:prstGeom>
        <a:effectLst>
          <a:glow rad="162097">
            <a:schemeClr val="accent1">
              <a:alpha val="94000"/>
            </a:schemeClr>
          </a:glow>
        </a:effec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F7BC2078-52D1-5940-8568-1A04881351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1485900</xdr:colOff>
      <xdr:row>9</xdr:row>
      <xdr:rowOff>139700</xdr:rowOff>
    </xdr:from>
    <xdr:to>
      <xdr:col>27</xdr:col>
      <xdr:colOff>673100</xdr:colOff>
      <xdr:row>29</xdr:row>
      <xdr:rowOff>166564</xdr:rowOff>
    </xdr:to>
    <xdr:pic>
      <xdr:nvPicPr>
        <xdr:cNvPr id="3" name="Picture 2">
          <a:extLst>
            <a:ext uri="{FF2B5EF4-FFF2-40B4-BE49-F238E27FC236}">
              <a16:creationId xmlns:a16="http://schemas.microsoft.com/office/drawing/2014/main" id="{8D538053-7574-C247-A556-CD2343940F60}"/>
            </a:ext>
          </a:extLst>
        </xdr:cNvPr>
        <xdr:cNvPicPr>
          <a:picLocks noChangeAspect="1"/>
        </xdr:cNvPicPr>
      </xdr:nvPicPr>
      <xdr:blipFill>
        <a:blip xmlns:r="http://schemas.openxmlformats.org/officeDocument/2006/relationships" r:embed="rId3"/>
        <a:stretch>
          <a:fillRect/>
        </a:stretch>
      </xdr:blipFill>
      <xdr:spPr>
        <a:xfrm>
          <a:off x="11988800" y="1917700"/>
          <a:ext cx="10350500" cy="3811464"/>
        </a:xfrm>
        <a:prstGeom prst="rect">
          <a:avLst/>
        </a:prstGeom>
        <a:effectLst>
          <a:glow rad="162097">
            <a:schemeClr val="accent1">
              <a:alpha val="94000"/>
            </a:schemeClr>
          </a:glow>
        </a:effec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F2F1AB65-CCCC-994A-9906-B526102E25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1485900</xdr:colOff>
      <xdr:row>9</xdr:row>
      <xdr:rowOff>139700</xdr:rowOff>
    </xdr:from>
    <xdr:to>
      <xdr:col>27</xdr:col>
      <xdr:colOff>673100</xdr:colOff>
      <xdr:row>29</xdr:row>
      <xdr:rowOff>166564</xdr:rowOff>
    </xdr:to>
    <xdr:pic>
      <xdr:nvPicPr>
        <xdr:cNvPr id="3" name="Picture 2">
          <a:extLst>
            <a:ext uri="{FF2B5EF4-FFF2-40B4-BE49-F238E27FC236}">
              <a16:creationId xmlns:a16="http://schemas.microsoft.com/office/drawing/2014/main" id="{B5A36A93-11D0-CC42-9F28-022BA72BAA57}"/>
            </a:ext>
          </a:extLst>
        </xdr:cNvPr>
        <xdr:cNvPicPr>
          <a:picLocks noChangeAspect="1"/>
        </xdr:cNvPicPr>
      </xdr:nvPicPr>
      <xdr:blipFill>
        <a:blip xmlns:r="http://schemas.openxmlformats.org/officeDocument/2006/relationships" r:embed="rId3"/>
        <a:stretch>
          <a:fillRect/>
        </a:stretch>
      </xdr:blipFill>
      <xdr:spPr>
        <a:xfrm>
          <a:off x="11988800" y="1917700"/>
          <a:ext cx="10350500" cy="3811464"/>
        </a:xfrm>
        <a:prstGeom prst="rect">
          <a:avLst/>
        </a:prstGeom>
        <a:effectLst>
          <a:glow rad="162097">
            <a:schemeClr val="accent1">
              <a:alpha val="94000"/>
            </a:schemeClr>
          </a:glo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625475</xdr:colOff>
      <xdr:row>24</xdr:row>
      <xdr:rowOff>12700</xdr:rowOff>
    </xdr:from>
    <xdr:to>
      <xdr:col>9</xdr:col>
      <xdr:colOff>3054350</xdr:colOff>
      <xdr:row>33</xdr:row>
      <xdr:rowOff>64712</xdr:rowOff>
    </xdr:to>
    <xdr:pic>
      <xdr:nvPicPr>
        <xdr:cNvPr id="2" name="Picture 1">
          <a:hlinkClick xmlns:r="http://schemas.openxmlformats.org/officeDocument/2006/relationships" r:id="rId1"/>
          <a:extLst>
            <a:ext uri="{FF2B5EF4-FFF2-40B4-BE49-F238E27FC236}">
              <a16:creationId xmlns:a16="http://schemas.microsoft.com/office/drawing/2014/main" id="{7ADA6685-8641-41EC-964C-E3968D3B2EEA}"/>
            </a:ext>
          </a:extLst>
        </xdr:cNvPr>
        <xdr:cNvPicPr>
          <a:picLocks noChangeAspect="1"/>
        </xdr:cNvPicPr>
      </xdr:nvPicPr>
      <xdr:blipFill>
        <a:blip xmlns:r="http://schemas.openxmlformats.org/officeDocument/2006/relationships" r:embed="rId2"/>
        <a:stretch>
          <a:fillRect/>
        </a:stretch>
      </xdr:blipFill>
      <xdr:spPr>
        <a:xfrm>
          <a:off x="10950575" y="1816100"/>
          <a:ext cx="2428875" cy="2338012"/>
        </a:xfrm>
        <a:prstGeom prst="rect">
          <a:avLst/>
        </a:prstGeom>
      </xdr:spPr>
    </xdr:pic>
    <xdr:clientData/>
  </xdr:twoCellAnchor>
  <xdr:twoCellAnchor editAs="oneCell">
    <xdr:from>
      <xdr:col>5</xdr:col>
      <xdr:colOff>745858</xdr:colOff>
      <xdr:row>14</xdr:row>
      <xdr:rowOff>26832</xdr:rowOff>
    </xdr:from>
    <xdr:to>
      <xdr:col>7</xdr:col>
      <xdr:colOff>607739</xdr:colOff>
      <xdr:row>21</xdr:row>
      <xdr:rowOff>195648</xdr:rowOff>
    </xdr:to>
    <xdr:pic>
      <xdr:nvPicPr>
        <xdr:cNvPr id="3" name="Picture 2">
          <a:hlinkClick xmlns:r="http://schemas.openxmlformats.org/officeDocument/2006/relationships" r:id="rId1"/>
          <a:extLst>
            <a:ext uri="{FF2B5EF4-FFF2-40B4-BE49-F238E27FC236}">
              <a16:creationId xmlns:a16="http://schemas.microsoft.com/office/drawing/2014/main" id="{F4E2FB47-4C33-8A4D-ACEE-D62A1CF6E944}"/>
            </a:ext>
          </a:extLst>
        </xdr:cNvPr>
        <xdr:cNvPicPr>
          <a:picLocks noChangeAspect="1"/>
        </xdr:cNvPicPr>
      </xdr:nvPicPr>
      <xdr:blipFill>
        <a:blip xmlns:r="http://schemas.openxmlformats.org/officeDocument/2006/relationships" r:embed="rId2"/>
        <a:stretch>
          <a:fillRect/>
        </a:stretch>
      </xdr:blipFill>
      <xdr:spPr>
        <a:xfrm>
          <a:off x="6693393" y="3532747"/>
          <a:ext cx="2062022" cy="195754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FA099CC1-74C3-BA4F-8F8C-396C3D186F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1485900</xdr:colOff>
      <xdr:row>9</xdr:row>
      <xdr:rowOff>139700</xdr:rowOff>
    </xdr:from>
    <xdr:to>
      <xdr:col>27</xdr:col>
      <xdr:colOff>673100</xdr:colOff>
      <xdr:row>29</xdr:row>
      <xdr:rowOff>166564</xdr:rowOff>
    </xdr:to>
    <xdr:pic>
      <xdr:nvPicPr>
        <xdr:cNvPr id="3" name="Picture 2">
          <a:extLst>
            <a:ext uri="{FF2B5EF4-FFF2-40B4-BE49-F238E27FC236}">
              <a16:creationId xmlns:a16="http://schemas.microsoft.com/office/drawing/2014/main" id="{AB7387FD-CEE7-2F4B-B5C0-AEED2F9596D8}"/>
            </a:ext>
          </a:extLst>
        </xdr:cNvPr>
        <xdr:cNvPicPr>
          <a:picLocks noChangeAspect="1"/>
        </xdr:cNvPicPr>
      </xdr:nvPicPr>
      <xdr:blipFill>
        <a:blip xmlns:r="http://schemas.openxmlformats.org/officeDocument/2006/relationships" r:embed="rId3"/>
        <a:stretch>
          <a:fillRect/>
        </a:stretch>
      </xdr:blipFill>
      <xdr:spPr>
        <a:xfrm>
          <a:off x="11988800" y="1917700"/>
          <a:ext cx="10350500" cy="3811464"/>
        </a:xfrm>
        <a:prstGeom prst="rect">
          <a:avLst/>
        </a:prstGeom>
        <a:effectLst>
          <a:glow rad="162097">
            <a:schemeClr val="accent1">
              <a:alpha val="94000"/>
            </a:schemeClr>
          </a:glow>
        </a:effec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55AC6A72-1F0F-D14D-9E4F-B589FDE7F2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1485900</xdr:colOff>
      <xdr:row>9</xdr:row>
      <xdr:rowOff>139700</xdr:rowOff>
    </xdr:from>
    <xdr:to>
      <xdr:col>27</xdr:col>
      <xdr:colOff>673100</xdr:colOff>
      <xdr:row>29</xdr:row>
      <xdr:rowOff>166564</xdr:rowOff>
    </xdr:to>
    <xdr:pic>
      <xdr:nvPicPr>
        <xdr:cNvPr id="3" name="Picture 2">
          <a:extLst>
            <a:ext uri="{FF2B5EF4-FFF2-40B4-BE49-F238E27FC236}">
              <a16:creationId xmlns:a16="http://schemas.microsoft.com/office/drawing/2014/main" id="{4C41E731-F9EA-CB41-881C-8C396E30BDA2}"/>
            </a:ext>
          </a:extLst>
        </xdr:cNvPr>
        <xdr:cNvPicPr>
          <a:picLocks noChangeAspect="1"/>
        </xdr:cNvPicPr>
      </xdr:nvPicPr>
      <xdr:blipFill>
        <a:blip xmlns:r="http://schemas.openxmlformats.org/officeDocument/2006/relationships" r:embed="rId3"/>
        <a:stretch>
          <a:fillRect/>
        </a:stretch>
      </xdr:blipFill>
      <xdr:spPr>
        <a:xfrm>
          <a:off x="11988800" y="1917700"/>
          <a:ext cx="10350500" cy="3811464"/>
        </a:xfrm>
        <a:prstGeom prst="rect">
          <a:avLst/>
        </a:prstGeom>
        <a:effectLst>
          <a:glow rad="162097">
            <a:schemeClr val="accent1">
              <a:alpha val="94000"/>
            </a:schemeClr>
          </a:glow>
        </a:effec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6F03273A-5E41-2C47-91FB-AF58EAA12F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1224940</xdr:colOff>
      <xdr:row>15</xdr:row>
      <xdr:rowOff>234863</xdr:rowOff>
    </xdr:from>
    <xdr:to>
      <xdr:col>27</xdr:col>
      <xdr:colOff>412140</xdr:colOff>
      <xdr:row>30</xdr:row>
      <xdr:rowOff>53481</xdr:rowOff>
    </xdr:to>
    <xdr:pic>
      <xdr:nvPicPr>
        <xdr:cNvPr id="3" name="Picture 2">
          <a:extLst>
            <a:ext uri="{FF2B5EF4-FFF2-40B4-BE49-F238E27FC236}">
              <a16:creationId xmlns:a16="http://schemas.microsoft.com/office/drawing/2014/main" id="{480B321E-6661-9948-9D18-1BB9643006B6}"/>
            </a:ext>
          </a:extLst>
        </xdr:cNvPr>
        <xdr:cNvPicPr>
          <a:picLocks noChangeAspect="1"/>
        </xdr:cNvPicPr>
      </xdr:nvPicPr>
      <xdr:blipFill>
        <a:blip xmlns:r="http://schemas.openxmlformats.org/officeDocument/2006/relationships" r:embed="rId3"/>
        <a:stretch>
          <a:fillRect/>
        </a:stretch>
      </xdr:blipFill>
      <xdr:spPr>
        <a:xfrm>
          <a:off x="11706789" y="3201096"/>
          <a:ext cx="10373639" cy="2549988"/>
        </a:xfrm>
        <a:prstGeom prst="rect">
          <a:avLst/>
        </a:prstGeom>
        <a:effectLst>
          <a:glow rad="162097">
            <a:schemeClr val="accent1">
              <a:alpha val="94000"/>
            </a:schemeClr>
          </a:glow>
        </a:effec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906A81E6-0DC2-CD44-8127-AC0D7F159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D10F3C33-E69E-AF40-90A7-3B7F523EB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FA993E1F-B094-3640-9518-2EC486F5E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421EBA15-C8D0-344A-80C8-02264BEABD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DB452A53-1403-2042-A211-FA3F179020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B5758CEB-477D-FB48-AF11-ECCB4D9278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1485900</xdr:colOff>
      <xdr:row>9</xdr:row>
      <xdr:rowOff>139700</xdr:rowOff>
    </xdr:from>
    <xdr:to>
      <xdr:col>27</xdr:col>
      <xdr:colOff>673100</xdr:colOff>
      <xdr:row>29</xdr:row>
      <xdr:rowOff>166564</xdr:rowOff>
    </xdr:to>
    <xdr:pic>
      <xdr:nvPicPr>
        <xdr:cNvPr id="3" name="Picture 2">
          <a:extLst>
            <a:ext uri="{FF2B5EF4-FFF2-40B4-BE49-F238E27FC236}">
              <a16:creationId xmlns:a16="http://schemas.microsoft.com/office/drawing/2014/main" id="{5D6BA7B6-77C1-9D4D-B32D-7B45BD258D20}"/>
            </a:ext>
          </a:extLst>
        </xdr:cNvPr>
        <xdr:cNvPicPr>
          <a:picLocks noChangeAspect="1"/>
        </xdr:cNvPicPr>
      </xdr:nvPicPr>
      <xdr:blipFill>
        <a:blip xmlns:r="http://schemas.openxmlformats.org/officeDocument/2006/relationships" r:embed="rId3"/>
        <a:stretch>
          <a:fillRect/>
        </a:stretch>
      </xdr:blipFill>
      <xdr:spPr>
        <a:xfrm>
          <a:off x="11988800" y="1917700"/>
          <a:ext cx="10350500" cy="3811464"/>
        </a:xfrm>
        <a:prstGeom prst="rect">
          <a:avLst/>
        </a:prstGeom>
        <a:effectLst>
          <a:glow rad="162097">
            <a:schemeClr val="accent1">
              <a:alpha val="94000"/>
            </a:schemeClr>
          </a:glow>
        </a:effectLst>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5E5039D1-17D2-964A-8250-CC13203560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BE1DF884-4B65-054B-AF65-0303D87633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F6EB54D9-0F4C-F649-AD39-AC101A022DC3}"/>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30.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2BAF8067-B346-7249-995C-9F2ADE53B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34D85233-40EA-6D40-AFE6-F0074DFD74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50ABAB3D-BE82-E849-9C84-43538CBB87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329B47A2-3893-1341-89C8-FB6FD75399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31B68CD6-FAA5-E04D-84B3-48DC6C80B5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020879B8-B060-9743-B182-F73780BA2E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A6A01FA3-D5DE-0D4F-860C-4038F8C155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EEC02FB7-6DB4-D24E-9612-12F2EDDA54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47A4CCF2-6EA1-2F48-9CFF-403B98B2B6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C1375E8C-CFB9-CE44-B1EF-D8C9192176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61F674C1-62CA-104F-9D90-C926F806742B}"/>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942E98AA-BC96-664B-86BB-A190DCC52D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924947D9-A8FB-AA4E-B4AD-2C7EB9F81B40}"/>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2BBE1569-D6AD-44C7-8387-44ED83BEB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24475" y="3924300"/>
          <a:ext cx="2238375" cy="2044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04FFB65C-8C22-42E4-AE3B-B71BDAE74821}"/>
            </a:ext>
          </a:extLst>
        </xdr:cNvPr>
        <xdr:cNvSpPr txBox="1"/>
      </xdr:nvSpPr>
      <xdr:spPr>
        <a:xfrm>
          <a:off x="4905375" y="6972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56DB3077-F562-9C43-A2B1-5DBB21E130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BDEB054C-367A-0242-B57F-3A223B3787A4}"/>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007F42E9-EF1A-B04E-B971-E5AA994EF0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2B9DF928-27EA-4C46-9CA6-8BA630E35D27}"/>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7</xdr:col>
      <xdr:colOff>419100</xdr:colOff>
      <xdr:row>20</xdr:row>
      <xdr:rowOff>76200</xdr:rowOff>
    </xdr:from>
    <xdr:to>
      <xdr:col>12</xdr:col>
      <xdr:colOff>323850</xdr:colOff>
      <xdr:row>32</xdr:row>
      <xdr:rowOff>130175</xdr:rowOff>
    </xdr:to>
    <xdr:pic>
      <xdr:nvPicPr>
        <xdr:cNvPr id="2" name="Picture 1" descr="Homepage | Sven Carlin Research Platform">
          <a:hlinkClick xmlns:r="http://schemas.openxmlformats.org/officeDocument/2006/relationships" r:id="rId1"/>
          <a:extLst>
            <a:ext uri="{FF2B5EF4-FFF2-40B4-BE49-F238E27FC236}">
              <a16:creationId xmlns:a16="http://schemas.microsoft.com/office/drawing/2014/main" id="{1201A3D7-171B-784E-A23E-A4FFA17ACA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2500" y="4102100"/>
          <a:ext cx="2571750" cy="209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0</xdr:colOff>
      <xdr:row>39</xdr:row>
      <xdr:rowOff>0</xdr:rowOff>
    </xdr:from>
    <xdr:ext cx="7548950" cy="1970732"/>
    <xdr:sp macro="" textlink="">
      <xdr:nvSpPr>
        <xdr:cNvPr id="3" name="TextBox 2">
          <a:extLst>
            <a:ext uri="{FF2B5EF4-FFF2-40B4-BE49-F238E27FC236}">
              <a16:creationId xmlns:a16="http://schemas.microsoft.com/office/drawing/2014/main" id="{7CDD3743-30C5-7342-B178-83E4EC04AE71}"/>
            </a:ext>
          </a:extLst>
        </xdr:cNvPr>
        <xdr:cNvSpPr txBox="1"/>
      </xdr:nvSpPr>
      <xdr:spPr>
        <a:xfrm>
          <a:off x="5613400" y="7226300"/>
          <a:ext cx="7548950" cy="19707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GB" sz="4000"/>
            <a:t>Sven Carlin</a:t>
          </a:r>
        </a:p>
        <a:p>
          <a:pPr algn="ctr"/>
          <a:r>
            <a:rPr lang="en-GB" sz="4000"/>
            <a:t>Stock Market </a:t>
          </a:r>
        </a:p>
        <a:p>
          <a:pPr algn="ctr"/>
          <a:r>
            <a:rPr lang="en-GB" sz="4000"/>
            <a:t>Research Platform</a:t>
          </a:r>
        </a:p>
      </xdr:txBody>
    </xdr:sp>
    <xdr:clientData/>
  </xdr:one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pubhtml" connectionId="1" xr16:uid="{003A679F-EE24-48F2-821E-25322E12C1F1}"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7">
  <rv s="0">
    <v>https://www.bing.com/financeapi/forcetrigger?t=a1yv52&amp;q=XNAS%3aNVDA&amp;form=skydnc</v>
    <v>Learn more on Bing</v>
  </rv>
  <rv s="1">
    <v>0</v>
    <v>NVIDIA CORPORATION (XNAS:NVDA)</v>
    <v>2</v>
    <v>3</v>
    <v>Finance</v>
    <v>4</v>
    <v>en-GB</v>
    <v>a1yv52</v>
    <v>268435456</v>
    <v>1</v>
    <v>Powered by Refinitiv</v>
    <v>212.18989999999999</v>
    <v>95.04</v>
    <v>2.3456999999999999</v>
    <v>1.83</v>
    <v>1.0051000000000001E-2</v>
    <v>-0.86</v>
    <v>-4.6760000000000005E-3</v>
    <v>USD</v>
    <v>NVIDIA Corporation is an artificial intelligence (AI) infrastructure company. The Company is engaged in accelerated computing to help solve the challenging computational problems. Its segments include Compute &amp; Networking and Graphics. The Compute &amp; Networking segment includes its Data Center accelerated computing and networking platforms and AI solutions and software, and automotive platforms and autonomous and electric vehicle solutions, including software. The Graphics segment includes GeForce GPUs for gaming and personal computers (PCs), and Quadro/NVIDIA RTX GPUs for enterprise workstation graphics. Its technology stack includes the foundational NVIDIA CUDA development platform that runs on all NVIDIA GPUs, as well as hundreds of domain-specific software libraries, frameworks, algorithms, software development kits (SDKs), and application programming interfaces (APIs). Its platforms address four markets, which include Data Center, Gaming, Professional Visualization, and Automotive.</v>
    <v>42000</v>
    <v>Nasdaq Stock Market</v>
    <v>XNAS</v>
    <v>XNAS</v>
    <v>2788 San Tomas Expressway, SANTA CLARA, CA, 95051 US</v>
    <v>184.08</v>
    <v>Semiconductors &amp; Semiconductor Equipment</v>
    <v>Stock</v>
    <v>46121.999987464842</v>
    <v>0</v>
    <v>180.62</v>
    <v>4469013000000</v>
    <v>NVIDIA CORPORATION</v>
    <v>NVIDIA CORPORATION</v>
    <v>181.84</v>
    <v>37.519300000000001</v>
    <v>182.08</v>
    <v>183.91</v>
    <v>183.05</v>
    <v>24300000000</v>
    <v>NVDA</v>
    <v>NVIDIA CORPORATION (XNAS:NVDA)</v>
    <v>116428523</v>
    <v>173562529</v>
    <v>1998</v>
  </rv>
  <rv s="2">
    <v>1</v>
  </rv>
  <rv s="0">
    <v>http://en.wikipedia.org/wiki/Public_domain</v>
    <v>Public domain</v>
  </rv>
  <rv s="0">
    <v>https://en.wikipedia.org/wiki/Microsoft</v>
    <v>Wikipedia</v>
  </rv>
  <rv s="3">
    <v>3</v>
    <v>4</v>
  </rv>
  <rv s="4">
    <v>9</v>
    <v>https://www.bing.com/th?id=AMMS_e6e837c7bf3a77408619758b7447855a&amp;qlt=95</v>
    <v>5</v>
    <v>0</v>
    <v>https://www.bing.com/images/search?form=xlimg&amp;q=microsoft</v>
    <v>Image of MICROSOFT CORPORATION</v>
  </rv>
  <rv s="0">
    <v>https://www.bing.com/financeapi/forcetrigger?t=a1xzim&amp;q=XNAS%3aMSFT&amp;form=skydnc</v>
    <v>Learn more on Bing</v>
  </rv>
  <rv s="5">
    <v>5</v>
    <v>MICROSOFT CORPORATION (XNAS:MSFT)</v>
    <v>7</v>
    <v>8</v>
    <v>Finance</v>
    <v>4</v>
    <v>en-GB</v>
    <v>a1xzim</v>
    <v>268435456</v>
    <v>1</v>
    <v>Powered by Refinitiv</v>
    <v>555.45000000000005</v>
    <v>353.1</v>
    <v>1.1028</v>
    <v>-1.26</v>
    <v>-3.3660000000000001E-3</v>
    <v>0.03</v>
    <v>8.0409999999999998E-5</v>
    <v>USD</v>
    <v>Microsoft Corporation is a technology company. The Company develops and supports software, services, devices, and solutions. The Company’s segments include Productivity and Business Processes, Intelligent Cloud, and More Personal Computing. The Productivity and Business Processes segment consists of products and services in its portfolio of productivity, communication, and information services. This segment primarily comprises: Office Commercial, Office Consumer, LinkedIn, and Dynamics business solutions. The Intelligent Cloud segment consists of server products and cloud services, including Azure and other cloud services, SQL Server, Windows Server, Visual Studio, System Center, and related Client Access Licenses (CALs), and Nuance and GitHub; and Enterprise Services, including enterprise support services, industry solutions and Nuance professional services. The More Personal Computing segment primarily comprises Windows, Devices, Gaming, and search and news advertising.</v>
    <v>228000</v>
    <v>Nasdaq Stock Market</v>
    <v>XNAS</v>
    <v>XNAS</v>
    <v>One Microsoft Way, REDMOND, WA, 98052 US</v>
    <v>373.5</v>
    <v>6</v>
    <v>Software &amp; IT Services</v>
    <v>Stock</v>
    <v>46121.999984964845</v>
    <v>7</v>
    <v>367.05</v>
    <v>2770279411030</v>
    <v>MICROSOFT CORPORATION</v>
    <v>MICROSOFT CORPORATION</v>
    <v>372.5</v>
    <v>23.342500000000001</v>
    <v>374.33</v>
    <v>373.07</v>
    <v>373.1</v>
    <v>7425629000</v>
    <v>MSFT</v>
    <v>MICROSOFT CORPORATION (XNAS:MSFT)</v>
    <v>30435297</v>
    <v>31831401</v>
    <v>1993</v>
  </rv>
  <rv s="2">
    <v>8</v>
  </rv>
  <rv s="0">
    <v>https://www.bing.com/financeapi/forcetrigger?t=a1mou2&amp;q=XNAS%3aAAPL&amp;form=skydnc</v>
    <v>Learn more on Bing</v>
  </rv>
  <rv s="1">
    <v>0</v>
    <v>APPLE INC. (XNAS:AAPL)</v>
    <v>2</v>
    <v>3</v>
    <v>Finance</v>
    <v>4</v>
    <v>en-GB</v>
    <v>a1mou2</v>
    <v>268435456</v>
    <v>1</v>
    <v>Powered by Refinitiv</v>
    <v>288.62</v>
    <v>171.89</v>
    <v>1.1034999999999999</v>
    <v>1.59</v>
    <v>6.1409999999999998E-3</v>
    <v>-0.504</v>
    <v>-1.9350000000000001E-3</v>
    <v>USD</v>
    <v>Apple Inc. designs, manufactures and markets smartphones, personal computers, tablets, wearables and accessories, and sells a variety of related services. Its product categories include iPhone, Mac, iPad, and Wearables, Home and Accessories. Its software platforms include iOS, iPadOS, macOS, watchOS, visionOS, and tvOS. Its services include advertising, AppleCare, cloud services, digital content and payment services. The Company operates various platforms, including the App Store, that allow customers to discover and download applications and digital content, such as books, music, video, games and podcasts. It also offers digital content through subscription-based services, including Apple Arcade, Apple Fitness+, Apple Music, Apple News+, and Apple TV+. Its products include iPhone 16 Pro, iPhone 16, iPhone 15, iPhone 14, iPhone SE, MacBook Air, MacBook Pro, iMac, Mac mini, Mac Studio, Mac Pro, iPad Pro, iPad Air, AirPods, AirPods Pro, AirPods Max, Apple TV, Apple Vision Pro and others.</v>
    <v>166000</v>
    <v>Nasdaq Stock Market</v>
    <v>XNAS</v>
    <v>XNAS</v>
    <v>One Apple Park Way, CUPERTINO, CA, 95014 US</v>
    <v>261.12</v>
    <v>Computers, Phones &amp; Household Electronics</v>
    <v>Stock</v>
    <v>46121.999947858596</v>
    <v>10</v>
    <v>256.07</v>
    <v>3824290158600</v>
    <v>APPLE INC.</v>
    <v>APPLE INC.</v>
    <v>259</v>
    <v>33.094499999999996</v>
    <v>258.89999999999998</v>
    <v>260.49</v>
    <v>259.98599999999999</v>
    <v>14681140000</v>
    <v>AAPL</v>
    <v>APPLE INC. (XNAS:AAPL)</v>
    <v>28121574</v>
    <v>40939935</v>
    <v>1977</v>
  </rv>
  <rv s="2">
    <v>11</v>
  </rv>
  <rv s="0">
    <v>https://www.bing.com/financeapi/forcetrigger?t=a1u3p2&amp;q=XNAS%3aGOOG&amp;form=skydnc</v>
    <v>Learn more on Bing</v>
  </rv>
  <rv s="1">
    <v>0</v>
    <v>ALPHABET INC. (XNAS:GOOG)</v>
    <v>2</v>
    <v>3</v>
    <v>Finance</v>
    <v>4</v>
    <v>en-GB</v>
    <v>a1u3p2</v>
    <v>268435456</v>
    <v>1</v>
    <v>Powered by Refinitiv</v>
    <v>350.15</v>
    <v>145.81</v>
    <v>1.1039000000000001</v>
    <v>1.63</v>
    <v>5.1790000000000004E-3</v>
    <v>-0.23150000000000001</v>
    <v>-7.3169999999999995E-4</v>
    <v>USD</v>
    <v>Alphabet Inc. is a holding company. The Company's segments include Google Services, Google Cloud, and Other Bets. The Google Services segment includes products and services such as ads, Android, Chrome, devices, Google Maps, Google Play, Search, and YouTube. The Google Cloud segment includes infrastructure and platform services, collaboration tools, and other services for enterprise customers. Its Other Bets segment is engaged in the sale of healthcare-related services and Internet services. Its Google Cloud provides enterprise-ready cloud services, including Google Cloud Platform and Google Workspace. Google Cloud Platform provides access to solutions such as artificial intelligence (AI) offerings, including its AI infrastructure, Vertex AI platform, and Gemini for Google Cloud; cybersecurity, and data and analytics. Google Workspace includes cloud-based communication and collaboration tools for enterprises, such as Calendar, Gmail, Docs, Drive, and Meet.</v>
    <v>190820</v>
    <v>Nasdaq Stock Market</v>
    <v>XNAS</v>
    <v>XNAS</v>
    <v>1600 Amphitheatre Parkway, MOUNTAIN VIEW, CA, 94043 US</v>
    <v>317.43</v>
    <v>Software &amp; IT Services</v>
    <v>Stock</v>
    <v>46121.999977928128</v>
    <v>13</v>
    <v>309.47000000000003</v>
    <v>3827127890000</v>
    <v>ALPHABET INC.</v>
    <v>ALPHABET INC.</v>
    <v>313.19</v>
    <v>29.31</v>
    <v>314.74</v>
    <v>316.37</v>
    <v>316.13850000000002</v>
    <v>12097000000</v>
    <v>GOOG</v>
    <v>ALPHABET INC. (XNAS:GOOG)</v>
    <v>14606751</v>
    <v>20034497</v>
    <v>2015</v>
  </rv>
  <rv s="2">
    <v>14</v>
  </rv>
  <rv s="0">
    <v>https://www.bing.com/financeapi/forcetrigger?t=a1slm7&amp;q=XNAS%3aMETA&amp;form=skydnc</v>
    <v>Learn more on Bing</v>
  </rv>
  <rv s="1">
    <v>0</v>
    <v>META PLATFORMS, INC. (XNAS:META)</v>
    <v>2</v>
    <v>3</v>
    <v>Finance</v>
    <v>4</v>
    <v>en-GB</v>
    <v>a1slm7</v>
    <v>268435456</v>
    <v>1</v>
    <v>Powered by Refinitiv</v>
    <v>796.25</v>
    <v>479.8</v>
    <v>1.3003</v>
    <v>15.97</v>
    <v>2.6076999999999999E-2</v>
    <v>1.01</v>
    <v>1.6070000000000001E-3</v>
    <v>USD</v>
    <v>Meta Platforms, Inc. is building human connections, powered by artificial intelligence and immersive technologies. The Company's products enable people to connect and share with friends and family through mobile devices, personal computers, virtual reality (VR) and mixed reality (MR) headsets, augmented reality (AR), and wearables. It also helps people discover and learn about what is going on in the world around them, enabling people to share their experiences, ideas, photos, videos, and other content with audiences ranging from their closest family members and friends to the public at large. The Company's segments include Family of Apps (FoA) and Reality Labs (RL). FoA segment includes Facebook, Instagram, Messenger, WhatsApp and Threads. RL segment includes its virtual, augmented, and mixed reality related consumer hardware, software and content. Its product offerings in VR include its Meta Quest devices, as well as software and content available through the Meta Horizon Store.</v>
    <v>78865</v>
    <v>Nasdaq Stock Market</v>
    <v>XNAS</v>
    <v>XNAS</v>
    <v>1 Meta Way, MENLO PARK, CA, 94025 US</v>
    <v>637.5</v>
    <v>Software &amp; IT Services</v>
    <v>Stock</v>
    <v>46121.999993830468</v>
    <v>16</v>
    <v>623</v>
    <v>1589547066450</v>
    <v>META PLATFORMS, INC.</v>
    <v>META PLATFORMS, INC.</v>
    <v>626.97</v>
    <v>21.497699999999998</v>
    <v>612.41999999999996</v>
    <v>628.39</v>
    <v>629.4</v>
    <v>2529555000</v>
    <v>META</v>
    <v>META PLATFORMS, INC. (XNAS:META)</v>
    <v>19012912</v>
    <v>16748548</v>
    <v>2004</v>
  </rv>
  <rv s="2">
    <v>17</v>
  </rv>
  <rv s="0">
    <v>https://www.bing.com/financeapi/forcetrigger?t=a1nhlh&amp;q=XNAS%3aAMZN&amp;form=skydnc</v>
    <v>Learn more on Bing</v>
  </rv>
  <rv s="1">
    <v>0</v>
    <v>AMAZON.COM, INC. (XNAS:AMZN)</v>
    <v>2</v>
    <v>3</v>
    <v>Finance</v>
    <v>4</v>
    <v>en-GB</v>
    <v>a1nhlh</v>
    <v>268435456</v>
    <v>1</v>
    <v>Powered by Refinitiv</v>
    <v>258.60000000000002</v>
    <v>165.285</v>
    <v>1.3652</v>
    <v>12.4</v>
    <v>5.6044999999999998E-2</v>
    <v>-0.9</v>
    <v>-3.852E-3</v>
    <v>USD</v>
    <v>Amazon.com, Inc. provides a range of products and services to customers. The products offered through its stores include merchandise and content it has purchased for resale and products offered by third-party sellers. The Company’s segments include North America, International and Amazon Web Services (AWS). It serves consumers through its online and physical stores and focuses on selection, price, and convenience. Customers access its offerings through its websites, mobile apps, Alexa, devices, streaming, and physically visiting its stores. It also manufactures and sells electronic devices, including Kindle, Fire tablet, Fire TV, Echo, Ring, Blink, and eero, and develops and produces media content. It serves developers and enterprises of all sizes, including start-ups, government agencies, and academic institutions, through AWS, which offers a set of on-demand technology services, including compute, storage, database, analytics, and machine learning, and other services.</v>
    <v>1576000</v>
    <v>Nasdaq Stock Market</v>
    <v>XNAS</v>
    <v>XNAS</v>
    <v>410 Terry Avenue North, SEATTLE, WA, 98109 US</v>
    <v>233.8</v>
    <v>Diversified Retail</v>
    <v>Stock</v>
    <v>46121.999926330471</v>
    <v>19</v>
    <v>223.27</v>
    <v>2508214058000</v>
    <v>AMAZON.COM, INC.</v>
    <v>AMAZON.COM, INC.</v>
    <v>225.232</v>
    <v>32.576999999999998</v>
    <v>221.25</v>
    <v>233.65</v>
    <v>232.75</v>
    <v>10734920000</v>
    <v>AMZN</v>
    <v>AMAZON.COM, INC. (XNAS:AMZN)</v>
    <v>65964171</v>
    <v>44087179</v>
    <v>1996</v>
  </rv>
  <rv s="2">
    <v>20</v>
  </rv>
  <rv s="0">
    <v>https://www.bing.com/financeapi/forcetrigger?t=a24kar&amp;q=XNAS%3aTSLA&amp;form=skydnc</v>
    <v>Learn more on Bing</v>
  </rv>
  <rv s="1">
    <v>0</v>
    <v>TESLA, INC. (XNAS:TSLA)</v>
    <v>2</v>
    <v>3</v>
    <v>Finance</v>
    <v>4</v>
    <v>en-GB</v>
    <v>a24kar</v>
    <v>268435456</v>
    <v>1</v>
    <v>Powered by Refinitiv</v>
    <v>498.83</v>
    <v>222.79</v>
    <v>1.9278</v>
    <v>2.37</v>
    <v>6.9049999999999997E-3</v>
    <v>-0.69</v>
    <v>-1.9959999999999999E-3</v>
    <v>USD</v>
    <v>Tesla, Inc. designs, develops, manufactures, sells and leases high-performance fully electric vehicles and energy generation and storage systems, and offers services related to its products. Its segments include automotive, and energy generation and storage. The automotive segment includes the design, development, manufacturing, sales and leasing of high-performance fully electric vehicles, and sales of automotive regulatory credits. It also includes sales of used vehicles, non-warranty maintenance services and collisions, part sales, paid supercharging, insurance services revenue and retail merchandise sales. The energy generation and storage segment include the design, manufacture, installation, sales and leasing of solar energy generation and energy storage products and related services and sales of solar energy systems incentives. Its consumer vehicles include the Model 3, Y, S, X and Cybertruck. Its lithium-ion battery energy storage products include Powerwall and Megapack.</v>
    <v>134785</v>
    <v>Nasdaq Stock Market</v>
    <v>XNAS</v>
    <v>XNAS</v>
    <v>1 Tesla Road, AUSTIN, TX, 78725 US</v>
    <v>348.88</v>
    <v>Automobiles &amp; Auto Parts</v>
    <v>Stock</v>
    <v>46121.999998321095</v>
    <v>22</v>
    <v>337.25</v>
    <v>1296915547840</v>
    <v>TESLA, INC.</v>
    <v>TESLA, INC.</v>
    <v>343.15</v>
    <v>321.38740000000001</v>
    <v>343.25</v>
    <v>345.62</v>
    <v>344.93</v>
    <v>3752432000</v>
    <v>TSLA</v>
    <v>TESLA, INC. (XNAS:TSLA)</v>
    <v>62164016</v>
    <v>64709318</v>
    <v>2024</v>
  </rv>
  <rv s="2">
    <v>23</v>
  </rv>
  <rv s="0">
    <v>https://www.bing.com/financeapi/forcetrigger?t=aaxn6h&amp;q=XTSE%3aCSU&amp;form=skydnc</v>
    <v>Learn more on Bing</v>
  </rv>
  <rv s="1">
    <v>0</v>
    <v>Constellation Software Inc. (XTSE:CSU)</v>
    <v>2</v>
    <v>10</v>
    <v>Finance</v>
    <v>11</v>
    <v>en-GB</v>
    <v>aaxn6h</v>
    <v>268435456</v>
    <v>1</v>
    <v>Powered by Refinitiv</v>
    <v>5300</v>
    <v>2196</v>
    <v>0.66059999999999997</v>
    <v>-55.02</v>
    <v>-2.2785000000000003E-2</v>
    <v>0</v>
    <v>0</v>
    <v>CAD</v>
    <v>Constellation Software Inc. is a Canada-based provider of software and services to several industries. The Company acquires, manages and builds vertical market software (VMS) businesses that provide mission-critical software solutions. It is principally engaged in the development, installation, and customization of software as well as in the provisioning of related professional services and support for customers globally. Its professional services include the installation, implementation, training and customization of software and other services. The Company sells on-premises software licenses on both a perpetual and specified-term basis. It has six operating groups, which service customers in over 100 different markets around the world. The six operating groups include Volaris, Harris, Topicus.com, Vela, Jonas, and Perseus Group. It operates offices in North America, Continental Europe, the United Kingdom, South America, Africa, and Australia.</v>
    <v>64000</v>
    <v>Toronto Stock Exchange</v>
    <v>XTSE</v>
    <v>XTSE</v>
    <v>#66 Wellington Street West, Suite 5300, TD Bank Tower, TORONTO, ON, M5K 1E6 CA</v>
    <v>2440</v>
    <v>Software &amp; IT Services</v>
    <v>Stock</v>
    <v>46121.833333333336</v>
    <v>25</v>
    <v>2345.56</v>
    <v>50005865256</v>
    <v>Constellation Software Inc.</v>
    <v>Constellation Software Inc.</v>
    <v>2431.9</v>
    <v>53.939599999999999</v>
    <v>2414.73</v>
    <v>2359.71</v>
    <v>2359.71</v>
    <v>21191530</v>
    <v>CSU</v>
    <v>Constellation Software Inc. (XTSE:CSU)</v>
    <v>95017</v>
    <v>68820</v>
    <v>2002</v>
  </rv>
  <rv s="2">
    <v>26</v>
  </rv>
  <rv s="0">
    <v>https://www.bing.com/financeapi/forcetrigger?t=a1otrw&amp;q=XNYS%3aBRK.B&amp;form=skydnc</v>
    <v>Learn more on Bing</v>
  </rv>
  <rv s="1">
    <v>0</v>
    <v>BERKSHIRE HATHAWAY INC. (XNYS:BRK.B)</v>
    <v>2</v>
    <v>3</v>
    <v>Finance</v>
    <v>4</v>
    <v>en-GB</v>
    <v>a1otrw</v>
    <v>268435456</v>
    <v>1</v>
    <v>Powered by Refinitiv</v>
    <v>542.07000000000005</v>
    <v>455.185</v>
    <v>0.68100000000000005</v>
    <v>5.45</v>
    <v>1.1359999999999999E-2</v>
    <v>-0.2</v>
    <v>-4.1219999999999999E-4</v>
    <v>USD</v>
    <v>Berkshire Hathaway Inc. is a holding company owning subsidiaries engaged in diverse business activities, including insurance and reinsurance, utilities and energy, manufacturing, service and retailing. Its segments include Insurance, Burlington Northern Santa Fe (BNSF), Berkshire Hathaway Energy (BHE), Manufacturing, Service and retailing, McLane Company (McLane), and Pilot Travel Centers (Pilot). Insurance segment includes GEICO, Berkshire Hathaway Primary Group, and Berkshire Hathaway Reinsurance Group. BNSF segment is an operator of freight rail transportation systems. BHE segment offers regulated electric and gas utilities and real estate brokerage activities. Manufacturing segment manufactures and distributes industrial, consumer and building products. Service and retailing segment includes aviation pilot training and electronic components distribution. McLane segment includes wholesale distribution of food and non-food items. Pilot segment is an operator of retail travel centers.</v>
    <v>387800</v>
    <v>New York Stock Exchange</v>
    <v>XNYS</v>
    <v>XNYS</v>
    <v>3555 Farnam Street, OMAHA, NE, 68131 US</v>
    <v>487.95</v>
    <v>Consumer Goods Conglomerates</v>
    <v>Stock</v>
    <v>46121.999994397658</v>
    <v>28</v>
    <v>477.2901</v>
    <v>1068106000000</v>
    <v>BERKSHIRE HATHAWAY INC.</v>
    <v>BERKSHIRE HATHAWAY INC.</v>
    <v>478.21</v>
    <v>15.631399999999999</v>
    <v>479.75</v>
    <v>485.2</v>
    <v>485</v>
    <v>1437910</v>
    <v>BRK.B</v>
    <v>BERKSHIRE HATHAWAY INC. (XNYS:BRK.B)</v>
    <v>3518465</v>
    <v>4545853</v>
    <v>1998</v>
  </rv>
  <rv s="2">
    <v>29</v>
  </rv>
  <rv s="0">
    <v>https://www.bing.com/financeapi/forcetrigger?t=a1pokr&amp;q=XNAS%3aCHTR&amp;form=skydnc</v>
    <v>Learn more on Bing</v>
  </rv>
  <rv s="1">
    <v>0</v>
    <v>CHARTER COMMUNICATIONS, INC. (XNAS:CHTR)</v>
    <v>2</v>
    <v>3</v>
    <v>Finance</v>
    <v>4</v>
    <v>en-GB</v>
    <v>a1pokr</v>
    <v>268435456</v>
    <v>1</v>
    <v>Powered by Refinitiv</v>
    <v>437.06</v>
    <v>180.38</v>
    <v>1.0055000000000001</v>
    <v>1.6</v>
    <v>7.2189999999999997E-3</v>
    <v>0.18</v>
    <v>8.0629999999999992E-4</v>
    <v>USD</v>
    <v>Charter Communications, Inc. is a broadband connectivity company and cable operator serving more than 57 million homes and businesses in 41 states through its Spectrum brand. Over an advanced communications network, the Company offers a range of residential and business services, including Spectrum Internet, television (TV), Mobile and Voice. For small businesses, Spectrum Business delivers a range of broadband products and services coupled with special features and applications to enhance productivity. For mid-market and large businesses, Spectrum Business provides customized, fiber-based solutions. Spectrum Reach delivers advertising and production for the modern media landscape. The Company also distributes news coverage and sports programming to its customers through Spectrum Networks. The Company offers its customers subscription-based Internet, video, mobile and voice services, with prices and related charges based on the types of service selected.</v>
    <v>91900</v>
    <v>Nasdaq Stock Market</v>
    <v>XNAS</v>
    <v>XNAS</v>
    <v>400 Washington Blvd., STAMFORD, CT, 06902 US</v>
    <v>225.41</v>
    <v>Telecommunications Services</v>
    <v>Stock</v>
    <v>46121.995093228907</v>
    <v>31</v>
    <v>217.78</v>
    <v>31515254232</v>
    <v>CHARTER COMMUNICATIONS, INC.</v>
    <v>CHARTER COMMUNICATIONS, INC.</v>
    <v>221.21</v>
    <v>6.1487999999999996</v>
    <v>221.63</v>
    <v>223.23</v>
    <v>223.41</v>
    <v>141178400</v>
    <v>CHTR</v>
    <v>CHARTER COMMUNICATIONS, INC. (XNAS:CHTR)</v>
    <v>1304289</v>
    <v>1633584</v>
    <v>2003</v>
  </rv>
  <rv s="2">
    <v>32</v>
  </rv>
  <rv s="0">
    <v>https://www.bing.com/financeapi/forcetrigger?t=b1ao52&amp;q=XAMS%3aADYEN&amp;form=skydnc</v>
    <v>Learn more on Bing</v>
  </rv>
  <rv s="6">
    <v>12</v>
    <v>Adyen NV (XAMS:ADYEN)</v>
    <v>2</v>
    <v>13</v>
    <v>Finance</v>
    <v>14</v>
    <v>en-GB</v>
    <v>b1ao52</v>
    <v>268435456</v>
    <v>1</v>
    <v>Powered by Refinitiv</v>
    <v>1750.4</v>
    <v>824.4</v>
    <v>2.4134000000000002</v>
    <v>-18.100000000000001</v>
    <v>-2.0613000000000003E-2</v>
    <v>EUR</v>
    <v>Adyen N.V. is a Netherlands‑based, publicly listed financial technology company providing a single platform for global payments and financial management. The company enables merchants to accept, process and settle payments across online, mobile and in‑store point‑of‑sale channels through an end‑to‑end infrastructure. Adyen’s platform covers the full payment lifecycle, including acquiring, authorization, risk management, reconciliation and settlement, and is delivered through application programming interfaces and hosted payment solutions. The company holds banking and acquiring licenses, allowing it to support unified commerce, local acquiring and embedded financial products. Adyen serves large international merchants and platform businesses across retail, travel, mobility and digital marketplaces, including Uber, H &amp; M, Netflix, eBay and Microsoft, and operates offices across Europe, North America, Latin America and Asia Pacific.</v>
    <v>4771</v>
    <v>Euronext Amsterdam</v>
    <v>XAMS</v>
    <v>XAMS</v>
    <v>Simon Carmiggeltstraat 6-50, AMSTERDAM, NOORD-HOLLAND, 1011DJ NL</v>
    <v>872.2</v>
    <v>Financial Technology (Fintech) &amp; Infrastructure</v>
    <v>Stock</v>
    <v>46121.666666666664</v>
    <v>34</v>
    <v>846.6</v>
    <v>44081990000</v>
    <v>Adyen NV</v>
    <v>Adyen NV</v>
    <v>872.2</v>
    <v>27.081800000000001</v>
    <v>878.1</v>
    <v>860</v>
    <v>31536690</v>
    <v>ADYEN</v>
    <v>Adyen NV (XAMS:ADYEN)</v>
    <v>165583</v>
    <v>150690</v>
    <v>2006</v>
  </rv>
  <rv s="2">
    <v>35</v>
  </rv>
</rvData>
</file>

<file path=xl/richData/rdrichvaluestructure.xml><?xml version="1.0" encoding="utf-8"?>
<rvStructures xmlns="http://schemas.microsoft.com/office/spreadsheetml/2017/richdata" count="7">
  <s t="_hyperlink">
    <k n="Address" t="s"/>
    <k n="Text" t="s"/>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hange (Extended hours)"/>
    <k n="Change %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s t="_sourceattribution">
    <k n="License" t="r"/>
    <k n="Source" t="r"/>
  </s>
  <s t="_imageurl">
    <k n="_Provider" t="spb"/>
    <k n="Address" t="s"/>
    <k n="Attribution" t="r"/>
    <k n="ComputedImage" t="b"/>
    <k n="More Images Address" t="s"/>
    <k n="Text" t="s"/>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hange (Extended hours)"/>
    <k n="Change %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3">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15">
    <spb s="0">
      <v>0</v>
      <v>Name</v>
      <v>LearnMoreOnLink</v>
    </spb>
    <spb s="1">
      <v>0</v>
      <v>0</v>
      <v>0</v>
    </spb>
    <spb s="2">
      <v>1</v>
      <v>1</v>
      <v>1</v>
      <v>1</v>
    </spb>
    <spb s="3">
      <v>1</v>
      <v>2</v>
      <v>2</v>
      <v>1</v>
      <v>3</v>
      <v>1</v>
      <v>1</v>
      <v>1</v>
      <v>4</v>
      <v>4</v>
      <v>5</v>
      <v>6</v>
      <v>1</v>
      <v>1</v>
      <v>1</v>
      <v>4</v>
      <v>7</v>
      <v>8</v>
      <v>9</v>
      <v>4</v>
      <v>1</v>
      <v>1</v>
      <v>5</v>
    </spb>
    <spb s="4">
      <v>at close</v>
      <v>from previous close</v>
      <v>from previous close</v>
      <v>Source: Nasdaq Last Sale</v>
      <v>GMT</v>
      <v>Real-Time Nasdaq Last Sale</v>
      <v>from close</v>
      <v>from close</v>
    </spb>
    <spb s="0">
      <v>1</v>
      <v>Name</v>
      <v>LearnMoreOnLink</v>
    </spb>
    <spb s="5">
      <v>0</v>
      <v>0</v>
    </spb>
    <spb s="6">
      <v>6</v>
      <v>1</v>
      <v>1</v>
      <v>1</v>
      <v>1</v>
    </spb>
    <spb s="7">
      <v>1</v>
      <v>2</v>
      <v>2</v>
      <v>1</v>
      <v>3</v>
      <v>1</v>
      <v>10</v>
      <v>1</v>
      <v>1</v>
      <v>4</v>
      <v>4</v>
      <v>5</v>
      <v>6</v>
      <v>1</v>
      <v>1</v>
      <v>1</v>
      <v>4</v>
      <v>7</v>
      <v>8</v>
      <v>9</v>
      <v>4</v>
      <v>1</v>
      <v>1</v>
      <v>5</v>
    </spb>
    <spb s="8">
      <v>Powered by Refinitiv</v>
    </spb>
    <spb s="3">
      <v>11</v>
      <v>2</v>
      <v>2</v>
      <v>11</v>
      <v>3</v>
      <v>11</v>
      <v>11</v>
      <v>11</v>
      <v>4</v>
      <v>4</v>
      <v>5</v>
      <v>12</v>
      <v>11</v>
      <v>11</v>
      <v>11</v>
      <v>4</v>
      <v>7</v>
      <v>8</v>
      <v>9</v>
      <v>4</v>
      <v>11</v>
      <v>11</v>
      <v>5</v>
    </spb>
    <spb s="9">
      <v>at close</v>
      <v>from previous close</v>
      <v>from previous close</v>
      <v>GMT</v>
      <v>Delayed 20 minutes</v>
      <v>from close</v>
      <v>from close</v>
    </spb>
    <spb s="0">
      <v>2</v>
      <v>Name</v>
      <v>LearnMoreOnLink</v>
    </spb>
    <spb s="10">
      <v>13</v>
      <v>2</v>
      <v>2</v>
      <v>13</v>
      <v>3</v>
      <v>13</v>
      <v>13</v>
      <v>13</v>
      <v>4</v>
      <v>4</v>
      <v>5</v>
      <v>14</v>
      <v>13</v>
      <v>13</v>
      <v>13</v>
      <v>4</v>
      <v>7</v>
      <v>8</v>
      <v>9</v>
      <v>4</v>
    </spb>
    <spb s="11">
      <v>Delayed 15 minutes</v>
      <v>from previous close</v>
      <v>from previous close</v>
      <v>GMT</v>
    </spb>
  </spbData>
</supportingPropertyBags>
</file>

<file path=xl/richData/rdsupportingpropertybagstructure.xml><?xml version="1.0" encoding="utf-8"?>
<spbStructures xmlns="http://schemas.microsoft.com/office/spreadsheetml/2017/richdata2" count="12">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name" t="s"/>
  </s>
  <s>
    <k n="Price" t="s"/>
    <k n="Change" t="s"/>
    <k n="Change (%)" t="s"/>
    <k n="Last trade time" t="s"/>
    <k n="Price (Extended hours)" t="s"/>
    <k n="Change (Extended hours)" t="s"/>
    <k n="Change % (Extended hours)" t="s"/>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2" formatCode="0.00"/>
    </x:dxf>
    <x:dxf>
      <x:numFmt numFmtId="0" formatCode="General"/>
    </x:dxf>
    <x:dxf>
      <x:numFmt numFmtId="27" formatCode="d/m/yy\ hh:mm"/>
    </x:dxf>
    <x:dxf>
      <x:numFmt numFmtId="14" formatCode="0.00%"/>
    </x:dxf>
    <x:dxf>
      <x:numFmt numFmtId="3" formatCode="#,##0"/>
    </x:dxf>
    <x:dxf>
      <x:numFmt numFmtId="4" formatCode="#,##0.00"/>
    </x:dxf>
    <x:dxf>
      <x:numFmt numFmtId="1" formatCode="0"/>
    </x:dxf>
  </dxfs>
  <richProperties>
    <rPr n="NumberFormat" t="s"/>
    <rPr n="IsTitleField" t="b"/>
    <rPr n="IsHeroField" t="b"/>
  </richProperties>
  <richStyles>
    <rSty dxfid="1">
      <rpv i="0">_([$$-en-US]* #,##0.00_);_([$$-en-US]* (#,##0.00);_([$$-en-US]* "-"??_);_(@_)</rpv>
    </rSty>
    <rSty dxfid="5">
      <rpv i="0">#,##0.00</rpv>
    </rSty>
    <rSty>
      <rpv i="1">1</rpv>
    </rSty>
    <rSty dxfid="4">
      <rpv i="0">#,##0</rpv>
    </rSty>
    <rSty dxfid="3"/>
    <rSty dxfid="1">
      <rpv i="0">_([$$-en-US]* #,##0_);_([$$-en-US]* (#,##0);_([$$-en-US]* "-"_);_(@_)</rpv>
    </rSty>
    <rSty dxfid="2"/>
    <rSty dxfid="6">
      <rpv i="0">0</rpv>
    </rSty>
    <rSty dxfid="0">
      <rpv i="0">0.00</rpv>
    </rSty>
    <rSty>
      <rpv i="2">1</rpv>
    </rSty>
    <rSty dxfid="1">
      <rpv i="0">_([$$-en-CA]* #,##0.00_);_([$$-en-CA]* (#,##0.00);_([$$-en-CA]* "-"??_);_(@_)</rpv>
    </rSty>
    <rSty dxfid="1">
      <rpv i="0">_([$$-en-CA]* #,##0_);_([$$-en-CA]* (#,##0);_([$$-en-CA]* "-"_);_(@_)</rpv>
    </rSty>
    <rSty dxfid="1">
      <rpv i="0">_([$€-x-euro2] * #,##0.00_);_([$€-x-euro2] * (#,##0.00);_([$€-x-euro2] * "-"??_);_(@_)</rpv>
    </rSty>
    <rSty dxfid="1">
      <rpv i="0">_([$€-x-euro2] * #,##0_);_([$€-x-euro2] * (#,##0);_([$€-x-euro2] * "-"_);_(@_)</rpv>
    </rSty>
  </richStyles>
</richStyleShee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ven-carlin-research-platform.teachable.com/p/stock-market-research-platform"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sven-carlin-research-platform.teachable.com/p/stock-market-research-platform"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sven-carlin-research-platform.teachable.com/p/stock-market-research-platform"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sven-carlin-research-platform.teachable.com/p/stock-market-research-platform"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sven-carlin-research-platform.teachable.com/p/stock-market-research-platform"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sven-carlin-research-platform.teachable.com/p/stock-market-research-platform"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sven-carlin-research-platform.teachable.com/p/stock-market-research-platform"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s://sven-carlin-research-platform.teachable.com/p/stock-market-research-platform"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s://sven-carlin-research-platform.teachable.com/p/stock-market-research-platform"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s://sven-carlin-research-platform.teachable.com/p/stock-market-research-platform"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s://sven-carlin-research-platform.teachable.com/p/stock-market-research-platform"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s://sven-carlin-research-platform.teachable.com/p/stock-market-research-platform"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s://sven-carlin-research-platform.teachable.com/p/stock-market-research-platform"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s://sven-carlin-research-platform.teachable.com/p/stock-market-research-platform"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s://sven-carlin-research-platform.teachable.com/p/stock-market-research-platform"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s://sven-carlin-research-platform.teachable.com/p/stock-market-research-platform"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s://sven-carlin-research-platform.teachable.com/p/stock-market-research-platform"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s://sven-carlin-research-platform.teachable.com/p/stock-market-research-platform"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s://sven-carlin-research-platform.teachable.com/p/stock-market-research-platform"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https://sven-carlin-research-platform.teachable.com/p/stock-market-research-platform"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https://sven-carlin-research-platform.teachable.com/p/stock-market-research-platfor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youtube.com/watch?v=ZaPviqGdOik" TargetMode="External"/><Relationship Id="rId13" Type="http://schemas.openxmlformats.org/officeDocument/2006/relationships/hyperlink" Target="https://www.youtube.com/watch?v=JKZQgnBPlb0" TargetMode="External"/><Relationship Id="rId18" Type="http://schemas.openxmlformats.org/officeDocument/2006/relationships/hyperlink" Target="https://www.youtube.com/watch?v=oOi_Z6VzO0Q" TargetMode="External"/><Relationship Id="rId26" Type="http://schemas.openxmlformats.org/officeDocument/2006/relationships/hyperlink" Target="https://www.youtube.com/watch?v=stbXSx0hNKA" TargetMode="External"/><Relationship Id="rId3" Type="http://schemas.openxmlformats.org/officeDocument/2006/relationships/hyperlink" Target="https://www.youtube.com/watch?v=gvDD-m3wRUQ" TargetMode="External"/><Relationship Id="rId21" Type="http://schemas.openxmlformats.org/officeDocument/2006/relationships/hyperlink" Target="https://www.youtube.com/watch?v=AgnNJUoXqdU" TargetMode="External"/><Relationship Id="rId7" Type="http://schemas.openxmlformats.org/officeDocument/2006/relationships/hyperlink" Target="https://www.youtube.com/watch?v=HInJ1FBItUE" TargetMode="External"/><Relationship Id="rId12" Type="http://schemas.openxmlformats.org/officeDocument/2006/relationships/hyperlink" Target="https://www.youtube.com/watch?v=PhhMXcDSSyw" TargetMode="External"/><Relationship Id="rId17" Type="http://schemas.openxmlformats.org/officeDocument/2006/relationships/hyperlink" Target="https://www.youtube.com/watch?v=9Yjwvivaa04" TargetMode="External"/><Relationship Id="rId25" Type="http://schemas.openxmlformats.org/officeDocument/2006/relationships/hyperlink" Target="https://www.youtube.com/watch?v=9Y7LbEoYWp0" TargetMode="External"/><Relationship Id="rId2" Type="http://schemas.openxmlformats.org/officeDocument/2006/relationships/hyperlink" Target="https://www.youtube.com/watch?v=aQ2K4w18ezU" TargetMode="External"/><Relationship Id="rId16" Type="http://schemas.openxmlformats.org/officeDocument/2006/relationships/hyperlink" Target="https://www.youtube.com/watch?v=9Yjwvivaa04" TargetMode="External"/><Relationship Id="rId20" Type="http://schemas.openxmlformats.org/officeDocument/2006/relationships/hyperlink" Target="https://www.youtube.com/watch?v=AgnNJUoXqdU" TargetMode="External"/><Relationship Id="rId29" Type="http://schemas.openxmlformats.org/officeDocument/2006/relationships/printerSettings" Target="../printerSettings/printerSettings2.bin"/><Relationship Id="rId1" Type="http://schemas.openxmlformats.org/officeDocument/2006/relationships/hyperlink" Target="https://www.youtube.com/watch?v=4VLw6OpiNZw" TargetMode="External"/><Relationship Id="rId6" Type="http://schemas.openxmlformats.org/officeDocument/2006/relationships/hyperlink" Target="https://www.youtube.com/watch?v=luUFQlYmoCs" TargetMode="External"/><Relationship Id="rId11" Type="http://schemas.openxmlformats.org/officeDocument/2006/relationships/hyperlink" Target="https://www.youtube.com/watch?v=e9-NvVDrVPQ" TargetMode="External"/><Relationship Id="rId24" Type="http://schemas.openxmlformats.org/officeDocument/2006/relationships/hyperlink" Target="https://www.youtube.com/watch?v=R4KPiRkbukU" TargetMode="External"/><Relationship Id="rId32" Type="http://schemas.openxmlformats.org/officeDocument/2006/relationships/comments" Target="../comments1.xml"/><Relationship Id="rId5" Type="http://schemas.openxmlformats.org/officeDocument/2006/relationships/hyperlink" Target="https://www.youtube.com/watch?v=87fEIE3MAww" TargetMode="External"/><Relationship Id="rId15" Type="http://schemas.openxmlformats.org/officeDocument/2006/relationships/hyperlink" Target="https://www.youtube.com/watch?v=IuZ0_IGeLT4" TargetMode="External"/><Relationship Id="rId23" Type="http://schemas.openxmlformats.org/officeDocument/2006/relationships/hyperlink" Target="https://www.youtube.com/watch?v=AgnNJUoXqdU" TargetMode="External"/><Relationship Id="rId28" Type="http://schemas.openxmlformats.org/officeDocument/2006/relationships/hyperlink" Target="https://www.youtube.com/watch?v=tCKEs68u2bc" TargetMode="External"/><Relationship Id="rId10" Type="http://schemas.openxmlformats.org/officeDocument/2006/relationships/hyperlink" Target="https://www.youtube.com/watch?v=4y3PMr8dWSA" TargetMode="External"/><Relationship Id="rId19" Type="http://schemas.openxmlformats.org/officeDocument/2006/relationships/hyperlink" Target="https://www.youtube.com/watch?v=vIG2WqRo9Vo" TargetMode="External"/><Relationship Id="rId31" Type="http://schemas.openxmlformats.org/officeDocument/2006/relationships/vmlDrawing" Target="../drawings/vmlDrawing1.vml"/><Relationship Id="rId4" Type="http://schemas.openxmlformats.org/officeDocument/2006/relationships/hyperlink" Target="https://www.youtube.com/watch?v=DPMO7Z9fZ_g" TargetMode="External"/><Relationship Id="rId9" Type="http://schemas.openxmlformats.org/officeDocument/2006/relationships/hyperlink" Target="https://www.youtube.com/watch?v=_30SLDQzJ-E" TargetMode="External"/><Relationship Id="rId14" Type="http://schemas.openxmlformats.org/officeDocument/2006/relationships/hyperlink" Target="https://www.youtube.com/watch?v=BAYrXDYBIng" TargetMode="External"/><Relationship Id="rId22" Type="http://schemas.openxmlformats.org/officeDocument/2006/relationships/hyperlink" Target="https://www.youtube.com/watch?v=AgnNJUoXqdU" TargetMode="External"/><Relationship Id="rId27" Type="http://schemas.openxmlformats.org/officeDocument/2006/relationships/hyperlink" Target="https://www.youtube.com/watch?v=qpHB8O74yFA" TargetMode="External"/><Relationship Id="rId30"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https://sven-carlin-research-platform.teachable.com/p/stock-market-research-platform" TargetMode="External"/></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30.bin"/><Relationship Id="rId1" Type="http://schemas.openxmlformats.org/officeDocument/2006/relationships/hyperlink" Target="https://sven-carlin-research-platform.teachable.com/p/stock-market-research-platform" TargetMode="External"/></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31.xml"/><Relationship Id="rId2" Type="http://schemas.openxmlformats.org/officeDocument/2006/relationships/printerSettings" Target="../printerSettings/printerSettings31.bin"/><Relationship Id="rId1" Type="http://schemas.openxmlformats.org/officeDocument/2006/relationships/hyperlink" Target="https://sven-carlin-research-platform.teachable.com/p/stock-market-research-platform" TargetMode="External"/></Relationships>
</file>

<file path=xl/worksheets/_rels/sheet33.xml.rels><?xml version="1.0" encoding="UTF-8" standalone="yes"?>
<Relationships xmlns="http://schemas.openxmlformats.org/package/2006/relationships"><Relationship Id="rId3" Type="http://schemas.openxmlformats.org/officeDocument/2006/relationships/drawing" Target="../drawings/drawing32.xml"/><Relationship Id="rId2" Type="http://schemas.openxmlformats.org/officeDocument/2006/relationships/printerSettings" Target="../printerSettings/printerSettings32.bin"/><Relationship Id="rId1" Type="http://schemas.openxmlformats.org/officeDocument/2006/relationships/hyperlink" Target="https://sven-carlin-research-platform.teachable.com/p/stock-market-research-platform" TargetMode="External"/></Relationships>
</file>

<file path=xl/worksheets/_rels/sheet34.xml.rels><?xml version="1.0" encoding="UTF-8" standalone="yes"?>
<Relationships xmlns="http://schemas.openxmlformats.org/package/2006/relationships"><Relationship Id="rId3" Type="http://schemas.openxmlformats.org/officeDocument/2006/relationships/drawing" Target="../drawings/drawing33.xml"/><Relationship Id="rId2" Type="http://schemas.openxmlformats.org/officeDocument/2006/relationships/printerSettings" Target="../printerSettings/printerSettings33.bin"/><Relationship Id="rId1" Type="http://schemas.openxmlformats.org/officeDocument/2006/relationships/hyperlink" Target="https://sven-carlin-research-platform.teachable.com/p/stock-market-research-platform" TargetMode="External"/></Relationships>
</file>

<file path=xl/worksheets/_rels/sheet35.xml.rels><?xml version="1.0" encoding="UTF-8" standalone="yes"?>
<Relationships xmlns="http://schemas.openxmlformats.org/package/2006/relationships"><Relationship Id="rId3" Type="http://schemas.openxmlformats.org/officeDocument/2006/relationships/drawing" Target="../drawings/drawing34.xml"/><Relationship Id="rId2" Type="http://schemas.openxmlformats.org/officeDocument/2006/relationships/printerSettings" Target="../printerSettings/printerSettings34.bin"/><Relationship Id="rId1" Type="http://schemas.openxmlformats.org/officeDocument/2006/relationships/hyperlink" Target="https://sven-carlin-research-platform.teachable.com/p/stock-market-research-platform" TargetMode="Externa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35.xml"/><Relationship Id="rId2" Type="http://schemas.openxmlformats.org/officeDocument/2006/relationships/printerSettings" Target="../printerSettings/printerSettings35.bin"/><Relationship Id="rId1" Type="http://schemas.openxmlformats.org/officeDocument/2006/relationships/hyperlink" Target="https://sven-carlin-research-platform.teachable.com/p/stock-market-research-platform" TargetMode="External"/></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36.xml"/><Relationship Id="rId2" Type="http://schemas.openxmlformats.org/officeDocument/2006/relationships/printerSettings" Target="../printerSettings/printerSettings36.bin"/><Relationship Id="rId1" Type="http://schemas.openxmlformats.org/officeDocument/2006/relationships/hyperlink" Target="https://sven-carlin-research-platform.teachable.com/p/stock-market-research-platform" TargetMode="Externa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7.xml"/><Relationship Id="rId2" Type="http://schemas.openxmlformats.org/officeDocument/2006/relationships/printerSettings" Target="../printerSettings/printerSettings37.bin"/><Relationship Id="rId1" Type="http://schemas.openxmlformats.org/officeDocument/2006/relationships/hyperlink" Target="https://sven-carlin-research-platform.teachable.com/p/stock-market-research-platform" TargetMode="External"/></Relationships>
</file>

<file path=xl/worksheets/_rels/sheet39.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38.bin"/><Relationship Id="rId1" Type="http://schemas.openxmlformats.org/officeDocument/2006/relationships/hyperlink" Target="https://sven-carlin-research-platform.teachable.com/p/stock-market-research-platfor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sven-carlin-research-platform.teachable.com/p/stock-market-research-platform" TargetMode="External"/></Relationships>
</file>

<file path=xl/worksheets/_rels/sheet40.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sven-carlin-research-platform.teachable.com/p/stock-market-research-platfor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sven-carlin-research-platform.teachable.com/p/stock-market-research-platfor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sven-carlin-research-platform.teachable.com/p/stock-market-research-platform"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sven-carlin-research-platform.teachable.com/p/stock-market-research-platform"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ven-carlin-research-platform.teachable.com/p/stock-market-research-platfor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50A2F-328C-4078-A166-2894DE1619F1}">
  <sheetPr codeName="Sheet1"/>
  <dimension ref="B1:S30"/>
  <sheetViews>
    <sheetView showGridLines="0" topLeftCell="A5" zoomScale="148" zoomScaleNormal="148" workbookViewId="0">
      <selection activeCell="C4" sqref="C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84</v>
      </c>
      <c r="C2" s="31" t="s">
        <v>32</v>
      </c>
      <c r="D2" s="32"/>
      <c r="E2" s="33"/>
      <c r="F2" s="33"/>
      <c r="G2" s="33"/>
      <c r="H2" s="33"/>
      <c r="I2" s="33"/>
      <c r="J2" s="33"/>
      <c r="K2" s="33"/>
      <c r="L2" s="33"/>
      <c r="M2" s="33"/>
      <c r="N2" s="33"/>
      <c r="O2" s="33"/>
      <c r="P2" s="34"/>
      <c r="S2" s="3" t="s">
        <v>7</v>
      </c>
    </row>
    <row r="3" spans="2:19" ht="14" thickBot="1" x14ac:dyDescent="0.2">
      <c r="B3" s="35" t="s">
        <v>86</v>
      </c>
      <c r="C3" s="36">
        <f>'COMPARATIVE TABLE'!C49</f>
        <v>12.64</v>
      </c>
      <c r="D3" s="37"/>
      <c r="F3" s="69" t="s">
        <v>91</v>
      </c>
      <c r="G3" s="70"/>
      <c r="H3" s="70"/>
      <c r="I3" s="75">
        <v>1</v>
      </c>
      <c r="P3" s="38"/>
    </row>
    <row r="4" spans="2:19" ht="29" thickBot="1" x14ac:dyDescent="0.2">
      <c r="B4" s="39" t="s">
        <v>64</v>
      </c>
      <c r="N4" s="40" t="s">
        <v>5</v>
      </c>
      <c r="O4" s="4" t="s">
        <v>0</v>
      </c>
      <c r="P4" s="38"/>
    </row>
    <row r="5" spans="2:19" x14ac:dyDescent="0.15">
      <c r="B5" s="9" t="s">
        <v>8</v>
      </c>
      <c r="C5" s="89" t="s">
        <v>200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0.02</v>
      </c>
      <c r="P5" s="38" t="s">
        <v>1</v>
      </c>
      <c r="R5" s="1"/>
    </row>
    <row r="6" spans="2:19" x14ac:dyDescent="0.15">
      <c r="B6" s="9" t="s">
        <v>19</v>
      </c>
      <c r="C6" s="81">
        <v>1.6</v>
      </c>
      <c r="D6" s="41">
        <f>C6*(1+$O$5)</f>
        <v>1.6320000000000001</v>
      </c>
      <c r="E6" s="41">
        <f>D6*(1+$O$5)</f>
        <v>1.6646400000000001</v>
      </c>
      <c r="F6" s="41">
        <f>E6*(1+$O$5)</f>
        <v>1.6979328000000002</v>
      </c>
      <c r="G6" s="41">
        <f>F6*(1+$O$5)</f>
        <v>1.7318914560000003</v>
      </c>
      <c r="H6" s="41">
        <f>G6*(1+$O$5)</f>
        <v>1.7665292851200003</v>
      </c>
      <c r="I6" s="41">
        <f>H6*(1+$O$6)</f>
        <v>1.8018598708224003</v>
      </c>
      <c r="J6" s="41">
        <f>I6*(1+$O$6)</f>
        <v>1.8378970682388482</v>
      </c>
      <c r="K6" s="41">
        <f>J6*(1+$O$6)</f>
        <v>1.8746550096036252</v>
      </c>
      <c r="L6" s="41">
        <f>K6*(1+$O$6)</f>
        <v>1.9121481097956978</v>
      </c>
      <c r="M6" s="41">
        <f>L6*(1+$O$6)</f>
        <v>1.9503910719916118</v>
      </c>
      <c r="N6" s="41">
        <f>L6*O8</f>
        <v>19.121481097956977</v>
      </c>
      <c r="O6" s="66">
        <v>0.02</v>
      </c>
      <c r="P6" s="27" t="s">
        <v>2</v>
      </c>
    </row>
    <row r="7" spans="2:19" x14ac:dyDescent="0.15">
      <c r="B7" s="9"/>
      <c r="C7" s="7" t="str">
        <f>CONCATENATE(R8,O7*100,S8)</f>
        <v>PV(10%)</v>
      </c>
      <c r="D7" s="41">
        <f>D6*(1+$O$7)^($D$5-D5-1)*$I$3</f>
        <v>1.4836363636363636</v>
      </c>
      <c r="E7" s="41">
        <f t="shared" ref="E7:M7" si="1">E6*(1+$O$7)^($D$5-E5-1)*$I$3</f>
        <v>1.3757355371900826</v>
      </c>
      <c r="F7" s="41">
        <f t="shared" si="1"/>
        <v>1.2756820435762584</v>
      </c>
      <c r="G7" s="41">
        <f t="shared" si="1"/>
        <v>1.1829051676798032</v>
      </c>
      <c r="H7" s="41">
        <f t="shared" si="1"/>
        <v>1.0968757009394536</v>
      </c>
      <c r="I7" s="41">
        <f t="shared" si="1"/>
        <v>1.0171029226893116</v>
      </c>
      <c r="J7" s="41">
        <f t="shared" si="1"/>
        <v>0.9431318010391796</v>
      </c>
      <c r="K7" s="41">
        <f t="shared" si="1"/>
        <v>0.87454039732723932</v>
      </c>
      <c r="L7" s="41">
        <f t="shared" si="1"/>
        <v>0.81093745933980377</v>
      </c>
      <c r="M7" s="41">
        <f t="shared" si="1"/>
        <v>0.75196018956963617</v>
      </c>
      <c r="N7" s="41">
        <f t="shared" ref="N7" si="2">N6*(1+$O$7)^($D$5-N5-1)</f>
        <v>7.3721587212709423</v>
      </c>
      <c r="O7" s="17">
        <v>0.1</v>
      </c>
      <c r="P7" s="38" t="s">
        <v>3</v>
      </c>
    </row>
    <row r="8" spans="2:19" ht="14" thickBot="1" x14ac:dyDescent="0.2">
      <c r="B8" s="9"/>
      <c r="C8" s="8" t="s">
        <v>26</v>
      </c>
      <c r="D8" s="20">
        <f>SUM(D7:N7)</f>
        <v>18.184666304258073</v>
      </c>
      <c r="E8" s="21"/>
      <c r="F8" s="21"/>
      <c r="G8" s="21"/>
      <c r="H8" s="21"/>
      <c r="I8" s="21"/>
      <c r="J8" s="21"/>
      <c r="K8" s="21"/>
      <c r="L8" s="21"/>
      <c r="M8" s="21"/>
      <c r="N8" s="21"/>
      <c r="O8" s="74">
        <v>10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FCF</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0.05</v>
      </c>
      <c r="P11" s="38" t="s">
        <v>1</v>
      </c>
    </row>
    <row r="12" spans="2:19" x14ac:dyDescent="0.15">
      <c r="B12" s="9" t="s">
        <v>18</v>
      </c>
      <c r="C12" s="6">
        <f>C6</f>
        <v>1.6</v>
      </c>
      <c r="D12" s="41">
        <f>C12*(1+$O$11)</f>
        <v>1.6800000000000002</v>
      </c>
      <c r="E12" s="41">
        <f>D12*(1+$O$11)</f>
        <v>1.7640000000000002</v>
      </c>
      <c r="F12" s="41">
        <f>E12*(1+$O$11)</f>
        <v>1.8522000000000003</v>
      </c>
      <c r="G12" s="41">
        <f>F12*(1+$O$11)</f>
        <v>1.9448100000000004</v>
      </c>
      <c r="H12" s="41">
        <f>G12*(1+$O$11)</f>
        <v>2.0420505000000007</v>
      </c>
      <c r="I12" s="41">
        <f>H12*(1+$O$12)</f>
        <v>2.1441530250000009</v>
      </c>
      <c r="J12" s="41">
        <f>I12*(1+$O$12)</f>
        <v>2.2513606762500009</v>
      </c>
      <c r="K12" s="41">
        <f>J12*(1+$O$12)</f>
        <v>2.3639287100625013</v>
      </c>
      <c r="L12" s="41">
        <f>K12*(1+$O$12)</f>
        <v>2.4821251455656266</v>
      </c>
      <c r="M12" s="41">
        <f>L12*(1+$O$12)</f>
        <v>2.6062314028439082</v>
      </c>
      <c r="N12" s="41">
        <f>L12*O14</f>
        <v>37.2318771834844</v>
      </c>
      <c r="O12" s="17">
        <v>0.05</v>
      </c>
      <c r="P12" s="27" t="s">
        <v>2</v>
      </c>
    </row>
    <row r="13" spans="2:19" x14ac:dyDescent="0.15">
      <c r="B13" s="9">
        <f>B7</f>
        <v>0</v>
      </c>
      <c r="C13" s="7" t="str">
        <f>C7</f>
        <v>PV(10%)</v>
      </c>
      <c r="D13" s="41">
        <f>D12*(1+$O$13)^($D$11-D11-1)*$I$3</f>
        <v>1.5272727272727273</v>
      </c>
      <c r="E13" s="41">
        <f t="shared" ref="E13:M13" si="4">E12*(1+$O$13)^($D$11-E11-1)*$I$3</f>
        <v>1.4578512396694214</v>
      </c>
      <c r="F13" s="41">
        <f t="shared" si="4"/>
        <v>1.3915852742299022</v>
      </c>
      <c r="G13" s="41">
        <f t="shared" si="4"/>
        <v>1.328331398128543</v>
      </c>
      <c r="H13" s="41">
        <f t="shared" si="4"/>
        <v>1.2679526982136093</v>
      </c>
      <c r="I13" s="41">
        <f t="shared" si="4"/>
        <v>1.2103184846584454</v>
      </c>
      <c r="J13" s="41">
        <f t="shared" si="4"/>
        <v>1.1553040080830612</v>
      </c>
      <c r="K13" s="41">
        <f t="shared" si="4"/>
        <v>1.1027901895338312</v>
      </c>
      <c r="L13" s="41">
        <f t="shared" si="4"/>
        <v>1.0526633627368391</v>
      </c>
      <c r="M13" s="41">
        <f t="shared" si="4"/>
        <v>1.0048150280669828</v>
      </c>
      <c r="N13" s="41">
        <f>N12*(1+$O$7)^($D$5-N11-1)</f>
        <v>14.354500400956896</v>
      </c>
      <c r="O13" s="17">
        <f>O7</f>
        <v>0.1</v>
      </c>
      <c r="P13" s="38" t="s">
        <v>3</v>
      </c>
    </row>
    <row r="14" spans="2:19" ht="14" thickBot="1" x14ac:dyDescent="0.2">
      <c r="B14" s="9"/>
      <c r="C14" s="8" t="s">
        <v>4</v>
      </c>
      <c r="D14" s="20">
        <f>SUM(D13:N13)</f>
        <v>26.853384811550256</v>
      </c>
      <c r="E14" s="21"/>
      <c r="F14" s="21"/>
      <c r="G14" s="21"/>
      <c r="H14" s="21"/>
      <c r="I14" s="21"/>
      <c r="J14" s="21"/>
      <c r="K14" s="21"/>
      <c r="L14" s="21"/>
      <c r="M14" s="21"/>
      <c r="N14" s="21"/>
      <c r="O14" s="18">
        <v>15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FCF</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9" t="s">
        <v>17</v>
      </c>
      <c r="C18" s="6">
        <f>C12</f>
        <v>1.6</v>
      </c>
      <c r="D18" s="41">
        <f>C18*(1+$O$17)</f>
        <v>1.6</v>
      </c>
      <c r="E18" s="41">
        <f>D18*(1+$O$17)</f>
        <v>1.6</v>
      </c>
      <c r="F18" s="41">
        <f>E18*(1+$O$17)</f>
        <v>1.6</v>
      </c>
      <c r="G18" s="41">
        <f>F18*(1+$O$17)</f>
        <v>1.6</v>
      </c>
      <c r="H18" s="41">
        <f>G18*(1+$O$17)</f>
        <v>1.6</v>
      </c>
      <c r="I18" s="41">
        <f>H18*(1+$O$18)</f>
        <v>1.6</v>
      </c>
      <c r="J18" s="41">
        <f>I18*(1+$O$18)</f>
        <v>1.6</v>
      </c>
      <c r="K18" s="41">
        <f>J18*(1+$O$18)</f>
        <v>1.6</v>
      </c>
      <c r="L18" s="41">
        <f>K18*(1+$O$18)</f>
        <v>1.6</v>
      </c>
      <c r="M18" s="41">
        <f>L18*(1+$O$18)</f>
        <v>1.6</v>
      </c>
      <c r="N18" s="41">
        <f>L18*O20</f>
        <v>16</v>
      </c>
      <c r="O18" s="17">
        <v>0</v>
      </c>
      <c r="P18" s="27" t="s">
        <v>2</v>
      </c>
    </row>
    <row r="19" spans="2:16" x14ac:dyDescent="0.15">
      <c r="B19" s="9" t="s">
        <v>81</v>
      </c>
      <c r="C19" s="7" t="str">
        <f>C13</f>
        <v>PV(10%)</v>
      </c>
      <c r="D19" s="41">
        <f>D18*(1+$O$19)^($D$17-D17-1)*$I$3</f>
        <v>1.4545454545454546</v>
      </c>
      <c r="E19" s="41">
        <f t="shared" ref="E19:M19" si="6">E18*(1+$O$19)^($D$17-E17-1)*$I$3</f>
        <v>1.3223140495867769</v>
      </c>
      <c r="F19" s="41">
        <f t="shared" si="6"/>
        <v>1.2021036814425241</v>
      </c>
      <c r="G19" s="41">
        <f t="shared" si="6"/>
        <v>1.092821528584113</v>
      </c>
      <c r="H19" s="41">
        <f t="shared" si="6"/>
        <v>0.99347411689464793</v>
      </c>
      <c r="I19" s="41">
        <f t="shared" si="6"/>
        <v>0.90315828808604359</v>
      </c>
      <c r="J19" s="41">
        <f t="shared" si="6"/>
        <v>0.82105298916913039</v>
      </c>
      <c r="K19" s="41">
        <f t="shared" si="6"/>
        <v>0.74641180833557308</v>
      </c>
      <c r="L19" s="41">
        <f t="shared" si="6"/>
        <v>0.67855618939597551</v>
      </c>
      <c r="M19" s="41">
        <f t="shared" si="6"/>
        <v>0.61686926308725043</v>
      </c>
      <c r="N19" s="41">
        <f t="shared" ref="N19" si="7">N18*(1+$O$19)^($D$17-N17-1)</f>
        <v>6.1686926308725036</v>
      </c>
      <c r="O19" s="17">
        <f>O13</f>
        <v>0.1</v>
      </c>
      <c r="P19" s="38" t="s">
        <v>3</v>
      </c>
    </row>
    <row r="20" spans="2:16" ht="14" thickBot="1" x14ac:dyDescent="0.2">
      <c r="B20" s="9" t="s">
        <v>82</v>
      </c>
      <c r="C20" s="8" t="s">
        <v>4</v>
      </c>
      <c r="D20" s="20">
        <f>SUM(D19:N19)</f>
        <v>15.999999999999993</v>
      </c>
      <c r="E20" s="21"/>
      <c r="F20" s="21"/>
      <c r="G20" s="21"/>
      <c r="H20" s="21"/>
      <c r="I20" s="21"/>
      <c r="J20" s="21"/>
      <c r="K20" s="21"/>
      <c r="L20" s="21"/>
      <c r="M20" s="21"/>
      <c r="N20" s="21"/>
      <c r="O20" s="18">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18.184666304258073</v>
      </c>
      <c r="F23" s="22">
        <f>E23*D23</f>
        <v>10.910799782554843</v>
      </c>
      <c r="P23" s="38"/>
    </row>
    <row r="24" spans="2:16" x14ac:dyDescent="0.15">
      <c r="B24" s="9"/>
      <c r="C24" s="9" t="s">
        <v>15</v>
      </c>
      <c r="D24" s="76">
        <v>0.2</v>
      </c>
      <c r="E24" s="41">
        <f>D14</f>
        <v>26.853384811550256</v>
      </c>
      <c r="F24" s="22">
        <f>E24*D24</f>
        <v>5.3706769623100516</v>
      </c>
      <c r="P24" s="38"/>
    </row>
    <row r="25" spans="2:16" ht="14" thickBot="1" x14ac:dyDescent="0.2">
      <c r="B25" s="9"/>
      <c r="C25" s="10" t="s">
        <v>28</v>
      </c>
      <c r="D25" s="76">
        <v>0.2</v>
      </c>
      <c r="E25" s="23">
        <f>D20</f>
        <v>15.999999999999993</v>
      </c>
      <c r="F25" s="24">
        <f>E25*D25</f>
        <v>3.1999999999999988</v>
      </c>
      <c r="P25" s="38"/>
    </row>
    <row r="26" spans="2:16" ht="14" thickBot="1" x14ac:dyDescent="0.2">
      <c r="B26" s="9"/>
      <c r="C26" s="36" t="s">
        <v>87</v>
      </c>
      <c r="D26" s="36">
        <f>C3</f>
        <v>12.64</v>
      </c>
      <c r="E26" s="15" t="s">
        <v>11</v>
      </c>
      <c r="F26" s="16">
        <f>SUM(F23:F25)</f>
        <v>19.481476744864896</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73" priority="1" operator="containsText" text="overvalued">
      <formula>NOT(ISERROR(SEARCH("overvalued",D3)))</formula>
    </cfRule>
    <cfRule type="containsText" dxfId="72" priority="2" operator="containsText" text="undervalued">
      <formula>NOT(ISERROR(SEARCH("undervalued",D3)))</formula>
    </cfRule>
  </conditionalFormatting>
  <hyperlinks>
    <hyperlink ref="C30" r:id="rId1" xr:uid="{748A716F-BBBC-4CF4-9E10-47503BE7F6CE}"/>
    <hyperlink ref="B4" location="'COMPARATIVE TABLE'!A1" display="'COMPARATIVE TABLE'!A1" xr:uid="{746FEC96-C899-490A-8059-F65CFCF1BE34}"/>
  </hyperlinks>
  <pageMargins left="0.7" right="0.7" top="0.78740157499999996" bottom="0.78740157499999996"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AF2C8-0B23-4246-8BCB-CDCD112525DB}">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79</v>
      </c>
      <c r="C2" s="31" t="s">
        <v>32</v>
      </c>
      <c r="D2" s="32"/>
      <c r="E2" s="33"/>
      <c r="F2" s="33"/>
      <c r="G2" s="33"/>
      <c r="H2" s="33"/>
      <c r="I2" s="33"/>
      <c r="J2" s="33"/>
      <c r="K2" s="33"/>
      <c r="L2" s="33"/>
      <c r="M2" s="33"/>
      <c r="N2" s="33"/>
      <c r="O2" s="33"/>
      <c r="P2" s="34"/>
      <c r="S2" s="3" t="s">
        <v>7</v>
      </c>
    </row>
    <row r="3" spans="2:19" ht="14" thickBot="1" x14ac:dyDescent="0.2">
      <c r="B3" s="35" t="s">
        <v>86</v>
      </c>
      <c r="C3" s="36">
        <f>'COMPARATIVE TABLE'!C46</f>
        <v>0</v>
      </c>
      <c r="D3" s="37"/>
      <c r="F3" s="69" t="s">
        <v>91</v>
      </c>
      <c r="G3" s="70"/>
      <c r="H3" s="70"/>
      <c r="I3" s="75">
        <v>0.3</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0.14000000000000001</v>
      </c>
      <c r="P5" s="38" t="s">
        <v>1</v>
      </c>
      <c r="R5" s="1"/>
    </row>
    <row r="6" spans="2:19" x14ac:dyDescent="0.15">
      <c r="B6" s="9" t="s">
        <v>19</v>
      </c>
      <c r="C6" s="81">
        <v>20</v>
      </c>
      <c r="D6" s="41">
        <f>C6*(1+$O$5)</f>
        <v>22.800000000000004</v>
      </c>
      <c r="E6" s="41">
        <f>D6*(1+$O$5)</f>
        <v>25.992000000000008</v>
      </c>
      <c r="F6" s="41">
        <f>E6*(1+$O$5)</f>
        <v>29.630880000000012</v>
      </c>
      <c r="G6" s="41">
        <f>F6*(1+$O$5)</f>
        <v>33.779203200000019</v>
      </c>
      <c r="H6" s="41">
        <f>G6*(1+$O$5)</f>
        <v>38.508291648000025</v>
      </c>
      <c r="I6" s="41">
        <f>H6*(1+$O$6)</f>
        <v>42.359120812800029</v>
      </c>
      <c r="J6" s="41">
        <f>I6*(1+$O$6)</f>
        <v>46.595032894080035</v>
      </c>
      <c r="K6" s="41">
        <f>J6*(1+$O$6)</f>
        <v>51.254536183488042</v>
      </c>
      <c r="L6" s="41">
        <f>K6*(1+$O$6)</f>
        <v>56.379989801836849</v>
      </c>
      <c r="M6" s="41">
        <f>L6*(1+$O$6)</f>
        <v>62.017988782020538</v>
      </c>
      <c r="N6" s="41">
        <f>L6*O8</f>
        <v>845.69984702755278</v>
      </c>
      <c r="O6" s="66">
        <v>0.1</v>
      </c>
      <c r="P6" s="27" t="s">
        <v>2</v>
      </c>
    </row>
    <row r="7" spans="2:19" x14ac:dyDescent="0.15">
      <c r="B7" s="9"/>
      <c r="C7" s="7" t="str">
        <f>CONCATENATE(R8,O7*100,S8)</f>
        <v>PV(10%)</v>
      </c>
      <c r="D7" s="41">
        <f>D6*(1+$O$7)^($D$5-D5-1)*$I$3</f>
        <v>6.2181818181818187</v>
      </c>
      <c r="E7" s="41">
        <f t="shared" ref="E7:M7" si="1">E6*(1+$O$7)^($D$5-E5-1)*$I$3</f>
        <v>6.4442975206611584</v>
      </c>
      <c r="F7" s="41">
        <f t="shared" si="1"/>
        <v>6.6786356123215631</v>
      </c>
      <c r="G7" s="41">
        <f t="shared" si="1"/>
        <v>6.9214950891332583</v>
      </c>
      <c r="H7" s="41">
        <f t="shared" si="1"/>
        <v>7.1731858196471947</v>
      </c>
      <c r="I7" s="41">
        <f t="shared" si="1"/>
        <v>7.1731858196471947</v>
      </c>
      <c r="J7" s="41">
        <f t="shared" si="1"/>
        <v>7.1731858196471938</v>
      </c>
      <c r="K7" s="41">
        <f t="shared" si="1"/>
        <v>7.1731858196471947</v>
      </c>
      <c r="L7" s="41">
        <f t="shared" si="1"/>
        <v>7.1731858196471947</v>
      </c>
      <c r="M7" s="41">
        <f t="shared" si="1"/>
        <v>7.1731858196471947</v>
      </c>
      <c r="N7" s="41">
        <f t="shared" ref="N7" si="2">N6*(1+$O$7)^($D$5-N5-1)</f>
        <v>326.05390089305428</v>
      </c>
      <c r="O7" s="17">
        <v>0.1</v>
      </c>
      <c r="P7" s="38" t="s">
        <v>3</v>
      </c>
    </row>
    <row r="8" spans="2:19" ht="14" thickBot="1" x14ac:dyDescent="0.2">
      <c r="B8" s="9"/>
      <c r="C8" s="8" t="s">
        <v>26</v>
      </c>
      <c r="D8" s="20">
        <f>SUM(D7:N7)</f>
        <v>395.35562585123523</v>
      </c>
      <c r="E8" s="21"/>
      <c r="F8" s="21"/>
      <c r="G8" s="21"/>
      <c r="H8" s="21"/>
      <c r="I8" s="21"/>
      <c r="J8" s="21"/>
      <c r="K8" s="21"/>
      <c r="L8" s="21"/>
      <c r="M8" s="21"/>
      <c r="N8" s="21"/>
      <c r="O8" s="74">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0.16</v>
      </c>
      <c r="P11" s="38" t="s">
        <v>1</v>
      </c>
    </row>
    <row r="12" spans="2:19" x14ac:dyDescent="0.15">
      <c r="B12" s="9" t="s">
        <v>18</v>
      </c>
      <c r="C12" s="6">
        <f>C6</f>
        <v>20</v>
      </c>
      <c r="D12" s="41">
        <f>C12*(1+$O$11)</f>
        <v>23.2</v>
      </c>
      <c r="E12" s="41">
        <f>D12*(1+$O$11)</f>
        <v>26.911999999999999</v>
      </c>
      <c r="F12" s="41">
        <f>E12*(1+$O$11)</f>
        <v>31.217919999999996</v>
      </c>
      <c r="G12" s="41">
        <f>F12*(1+$O$11)</f>
        <v>36.212787199999994</v>
      </c>
      <c r="H12" s="41">
        <f>G12*(1+$O$11)</f>
        <v>42.006833151999992</v>
      </c>
      <c r="I12" s="41">
        <f>H12*(1+$O$12)</f>
        <v>46.207516467199994</v>
      </c>
      <c r="J12" s="41">
        <f>I12*(1+$O$12)</f>
        <v>50.828268113919997</v>
      </c>
      <c r="K12" s="41">
        <f>J12*(1+$O$12)</f>
        <v>55.911094925312</v>
      </c>
      <c r="L12" s="41">
        <f>K12*(1+$O$12)</f>
        <v>61.502204417843203</v>
      </c>
      <c r="M12" s="41">
        <f>L12*(1+$O$12)</f>
        <v>67.65242485962753</v>
      </c>
      <c r="N12" s="41">
        <f>L12*O14</f>
        <v>1230.044088356864</v>
      </c>
      <c r="O12" s="17">
        <v>0.1</v>
      </c>
      <c r="P12" s="27" t="s">
        <v>2</v>
      </c>
    </row>
    <row r="13" spans="2:19" x14ac:dyDescent="0.15">
      <c r="B13" s="9">
        <f>B7</f>
        <v>0</v>
      </c>
      <c r="C13" s="7" t="str">
        <f>C7</f>
        <v>PV(10%)</v>
      </c>
      <c r="D13" s="41">
        <f>D12*(1+$O$13)^($D$11-D11-1)*$I$3</f>
        <v>6.3272727272727272</v>
      </c>
      <c r="E13" s="41">
        <f t="shared" ref="E13:M13" si="4">E12*(1+$O$13)^($D$11-E11-1)*$I$3</f>
        <v>6.6723966942148749</v>
      </c>
      <c r="F13" s="41">
        <f t="shared" si="4"/>
        <v>7.0363456048084121</v>
      </c>
      <c r="G13" s="41">
        <f t="shared" si="4"/>
        <v>7.4201462741615982</v>
      </c>
      <c r="H13" s="41">
        <f t="shared" si="4"/>
        <v>7.8248815254795012</v>
      </c>
      <c r="I13" s="41">
        <f t="shared" si="4"/>
        <v>7.8248815254795021</v>
      </c>
      <c r="J13" s="41">
        <f t="shared" si="4"/>
        <v>7.8248815254795012</v>
      </c>
      <c r="K13" s="41">
        <f t="shared" si="4"/>
        <v>7.8248815254795012</v>
      </c>
      <c r="L13" s="41">
        <f t="shared" si="4"/>
        <v>7.8248815254795012</v>
      </c>
      <c r="M13" s="41">
        <f t="shared" si="4"/>
        <v>7.8248815254795021</v>
      </c>
      <c r="N13" s="41">
        <f>N12*(1+$O$7)^($D$5-N11-1)</f>
        <v>474.2352439684546</v>
      </c>
      <c r="O13" s="17">
        <f>O7</f>
        <v>0.1</v>
      </c>
      <c r="P13" s="38" t="s">
        <v>3</v>
      </c>
    </row>
    <row r="14" spans="2:19" ht="14" thickBot="1" x14ac:dyDescent="0.2">
      <c r="B14" s="9"/>
      <c r="C14" s="8" t="s">
        <v>4</v>
      </c>
      <c r="D14" s="20">
        <f>SUM(D13:N13)</f>
        <v>548.64069442178925</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0.11</v>
      </c>
      <c r="P17" s="38" t="s">
        <v>1</v>
      </c>
    </row>
    <row r="18" spans="2:16" x14ac:dyDescent="0.15">
      <c r="B18" s="9" t="s">
        <v>17</v>
      </c>
      <c r="C18" s="6">
        <f>C12</f>
        <v>20</v>
      </c>
      <c r="D18" s="41">
        <f>C18*(1+$O$17)</f>
        <v>22.200000000000003</v>
      </c>
      <c r="E18" s="41">
        <f>D18*(1+$O$17)</f>
        <v>24.642000000000007</v>
      </c>
      <c r="F18" s="41">
        <f>E18*(1+$O$17)</f>
        <v>27.352620000000009</v>
      </c>
      <c r="G18" s="41">
        <f>F18*(1+$O$17)</f>
        <v>30.361408200000014</v>
      </c>
      <c r="H18" s="41">
        <f>G18*(1+$O$17)</f>
        <v>33.701163102000017</v>
      </c>
      <c r="I18" s="41">
        <f>H18*(1+$O$18)</f>
        <v>35.723232888120016</v>
      </c>
      <c r="J18" s="41">
        <f>I18*(1+$O$18)</f>
        <v>37.866626861407219</v>
      </c>
      <c r="K18" s="41">
        <f>J18*(1+$O$18)</f>
        <v>40.138624473091653</v>
      </c>
      <c r="L18" s="41">
        <f>K18*(1+$O$18)</f>
        <v>42.546941941477158</v>
      </c>
      <c r="M18" s="41">
        <f>L18*(1+$O$18)</f>
        <v>45.099758457965791</v>
      </c>
      <c r="N18" s="41">
        <f>L18*O20</f>
        <v>510.56330329772589</v>
      </c>
      <c r="O18" s="17">
        <v>0.06</v>
      </c>
      <c r="P18" s="27" t="s">
        <v>2</v>
      </c>
    </row>
    <row r="19" spans="2:16" x14ac:dyDescent="0.15">
      <c r="B19" s="9" t="s">
        <v>81</v>
      </c>
      <c r="C19" s="7" t="str">
        <f>C13</f>
        <v>PV(10%)</v>
      </c>
      <c r="D19" s="41">
        <f>D18*(1+$O$19)^($D$17-D17-1)*$I$3</f>
        <v>6.0545454545454547</v>
      </c>
      <c r="E19" s="41">
        <f t="shared" ref="E19:M19" si="6">E18*(1+$O$19)^($D$17-E17-1)*$I$3</f>
        <v>6.1095867768595058</v>
      </c>
      <c r="F19" s="41">
        <f t="shared" si="6"/>
        <v>6.1651284748309543</v>
      </c>
      <c r="G19" s="41">
        <f t="shared" si="6"/>
        <v>6.2211750973294189</v>
      </c>
      <c r="H19" s="41">
        <f t="shared" si="6"/>
        <v>6.2777312345778675</v>
      </c>
      <c r="I19" s="41">
        <f t="shared" si="6"/>
        <v>6.0494500987750355</v>
      </c>
      <c r="J19" s="41">
        <f t="shared" si="6"/>
        <v>5.8294700951832157</v>
      </c>
      <c r="K19" s="41">
        <f t="shared" si="6"/>
        <v>5.6174893644492796</v>
      </c>
      <c r="L19" s="41">
        <f t="shared" si="6"/>
        <v>5.4132170239238526</v>
      </c>
      <c r="M19" s="41">
        <f t="shared" si="6"/>
        <v>5.2163727685084398</v>
      </c>
      <c r="N19" s="41">
        <f t="shared" ref="N19" si="7">N18*(1+$O$19)^($D$17-N17-1)</f>
        <v>196.84425541541279</v>
      </c>
      <c r="O19" s="17">
        <f>O13</f>
        <v>0.1</v>
      </c>
      <c r="P19" s="38" t="s">
        <v>3</v>
      </c>
    </row>
    <row r="20" spans="2:16" ht="14" thickBot="1" x14ac:dyDescent="0.2">
      <c r="B20" s="9" t="s">
        <v>82</v>
      </c>
      <c r="C20" s="8" t="s">
        <v>4</v>
      </c>
      <c r="D20" s="20">
        <f>SUM(D19:N19)</f>
        <v>255.79842180439582</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395.35562585123523</v>
      </c>
      <c r="F23" s="22">
        <f>E23*D23</f>
        <v>237.21337551074112</v>
      </c>
      <c r="P23" s="38"/>
    </row>
    <row r="24" spans="2:16" x14ac:dyDescent="0.15">
      <c r="B24" s="9"/>
      <c r="C24" s="9" t="s">
        <v>15</v>
      </c>
      <c r="D24" s="76">
        <v>0.2</v>
      </c>
      <c r="E24" s="41">
        <f>D14</f>
        <v>548.64069442178925</v>
      </c>
      <c r="F24" s="22">
        <f>E24*D24</f>
        <v>109.72813888435786</v>
      </c>
      <c r="P24" s="38"/>
    </row>
    <row r="25" spans="2:16" ht="14" thickBot="1" x14ac:dyDescent="0.2">
      <c r="B25" s="9"/>
      <c r="C25" s="10" t="s">
        <v>28</v>
      </c>
      <c r="D25" s="76">
        <v>0.2</v>
      </c>
      <c r="E25" s="23">
        <f>D20</f>
        <v>255.79842180439582</v>
      </c>
      <c r="F25" s="24">
        <f>E25*D25</f>
        <v>51.159684360879169</v>
      </c>
      <c r="P25" s="38"/>
    </row>
    <row r="26" spans="2:16" ht="14" thickBot="1" x14ac:dyDescent="0.2">
      <c r="B26" s="9"/>
      <c r="C26" s="36" t="s">
        <v>87</v>
      </c>
      <c r="D26" s="36">
        <f>C3</f>
        <v>0</v>
      </c>
      <c r="E26" s="15" t="s">
        <v>11</v>
      </c>
      <c r="F26" s="16">
        <f>SUM(F23:F25)</f>
        <v>398.10119875597815</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61" priority="1" operator="containsText" text="overvalued">
      <formula>NOT(ISERROR(SEARCH("overvalued",D3)))</formula>
    </cfRule>
    <cfRule type="containsText" dxfId="60" priority="2" operator="containsText" text="undervalued">
      <formula>NOT(ISERROR(SEARCH("undervalued",D3)))</formula>
    </cfRule>
  </conditionalFormatting>
  <hyperlinks>
    <hyperlink ref="C30" r:id="rId1" xr:uid="{5915BDDE-B085-F747-A9E6-095F4A7E42DC}"/>
    <hyperlink ref="B4" location="'COMPARATIVE TABLE'!A1" display="'COMPARATIVE TABLE'!A1" xr:uid="{343C4A2B-E1FC-E94F-8201-7A68878A3B4E}"/>
  </hyperlinks>
  <pageMargins left="0.7" right="0.7" top="0.78740157499999996" bottom="0.78740157499999996"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77148-E7E5-2D41-9785-F462BB7E3E29}">
  <dimension ref="B1:S30"/>
  <sheetViews>
    <sheetView showGridLines="0" zoomScale="148" zoomScaleNormal="148" workbookViewId="0">
      <selection activeCell="D8" sqref="D8"/>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84</v>
      </c>
      <c r="C2" s="31" t="s">
        <v>32</v>
      </c>
      <c r="D2" s="32"/>
      <c r="E2" s="33"/>
      <c r="F2" s="33"/>
      <c r="G2" s="33"/>
      <c r="H2" s="33"/>
      <c r="I2" s="33"/>
      <c r="J2" s="33"/>
      <c r="K2" s="33"/>
      <c r="L2" s="33"/>
      <c r="M2" s="33"/>
      <c r="N2" s="33"/>
      <c r="O2" s="33"/>
      <c r="P2" s="34"/>
      <c r="S2" s="3" t="s">
        <v>7</v>
      </c>
    </row>
    <row r="3" spans="2:19" ht="14" thickBot="1" x14ac:dyDescent="0.2">
      <c r="B3" s="35" t="s">
        <v>86</v>
      </c>
      <c r="C3" s="36"/>
      <c r="D3" s="37"/>
      <c r="F3" s="69" t="s">
        <v>91</v>
      </c>
      <c r="G3" s="70"/>
      <c r="H3" s="70"/>
      <c r="I3" s="75">
        <v>0.8</v>
      </c>
      <c r="P3" s="38"/>
    </row>
    <row r="4" spans="2:19" ht="29" thickBot="1" x14ac:dyDescent="0.2">
      <c r="B4" s="39" t="s">
        <v>64</v>
      </c>
      <c r="N4" s="40" t="s">
        <v>5</v>
      </c>
      <c r="O4" s="4" t="s">
        <v>0</v>
      </c>
      <c r="P4" s="38"/>
    </row>
    <row r="5" spans="2:19" x14ac:dyDescent="0.15">
      <c r="B5" s="9" t="s">
        <v>8</v>
      </c>
      <c r="C5" s="89" t="s">
        <v>178</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0.04</v>
      </c>
      <c r="P5" s="38" t="s">
        <v>1</v>
      </c>
      <c r="R5" s="1"/>
    </row>
    <row r="6" spans="2:19" x14ac:dyDescent="0.15">
      <c r="B6" s="9" t="s">
        <v>19</v>
      </c>
      <c r="C6" s="81">
        <v>3.07</v>
      </c>
      <c r="D6" s="41">
        <f>C6*(1+$O$5)</f>
        <v>3.1928000000000001</v>
      </c>
      <c r="E6" s="41">
        <f>D6*(1+$O$5)</f>
        <v>3.3205120000000004</v>
      </c>
      <c r="F6" s="41">
        <f>E6*(1+$O$5)</f>
        <v>3.4533324800000007</v>
      </c>
      <c r="G6" s="41">
        <f>F6*(1+$O$5)</f>
        <v>3.5914657792000009</v>
      </c>
      <c r="H6" s="41">
        <f>G6*(1+$O$5)</f>
        <v>3.7351244103680012</v>
      </c>
      <c r="I6" s="41">
        <f>H6*(1+$O$6)</f>
        <v>3.8845293867827215</v>
      </c>
      <c r="J6" s="41">
        <f>I6*(1+$O$6)</f>
        <v>4.0399105622540308</v>
      </c>
      <c r="K6" s="41">
        <f>J6*(1+$O$6)</f>
        <v>4.2015069847441922</v>
      </c>
      <c r="L6" s="41">
        <f>K6*(1+$O$6)</f>
        <v>4.36956726413396</v>
      </c>
      <c r="M6" s="41">
        <f>L6*(1+$O$6)</f>
        <v>4.5443499546993182</v>
      </c>
      <c r="N6" s="41">
        <f>L6*O8</f>
        <v>87.391345282679197</v>
      </c>
      <c r="O6" s="66">
        <v>0.04</v>
      </c>
      <c r="P6" s="27" t="s">
        <v>2</v>
      </c>
    </row>
    <row r="7" spans="2:19" x14ac:dyDescent="0.15">
      <c r="B7" s="9"/>
      <c r="C7" s="7" t="str">
        <f>CONCATENATE(R8,O7*100,S8)</f>
        <v>PV(10%)</v>
      </c>
      <c r="D7" s="41">
        <f>D6*(1+$O$7)^($D$5-D5-1)*$I$3</f>
        <v>2.3220363636363639</v>
      </c>
      <c r="E7" s="41">
        <f t="shared" ref="E7:M7" si="1">E6*(1+$O$7)^($D$5-E5-1)*$I$3</f>
        <v>2.1953798347107436</v>
      </c>
      <c r="F7" s="41">
        <f t="shared" si="1"/>
        <v>2.0756318437265211</v>
      </c>
      <c r="G7" s="41">
        <f t="shared" si="1"/>
        <v>1.9624155613414385</v>
      </c>
      <c r="H7" s="41">
        <f t="shared" si="1"/>
        <v>1.8553747125409963</v>
      </c>
      <c r="I7" s="41">
        <f t="shared" si="1"/>
        <v>1.7541724554933058</v>
      </c>
      <c r="J7" s="41">
        <f t="shared" si="1"/>
        <v>1.6584903215573072</v>
      </c>
      <c r="K7" s="41">
        <f t="shared" si="1"/>
        <v>1.5680272131087267</v>
      </c>
      <c r="L7" s="41">
        <f t="shared" si="1"/>
        <v>1.4824984560300689</v>
      </c>
      <c r="M7" s="41">
        <f t="shared" si="1"/>
        <v>1.4016349038829741</v>
      </c>
      <c r="N7" s="41">
        <f t="shared" ref="N7" si="2">N6*(1+$O$7)^($D$5-N5-1)</f>
        <v>33.693146727956105</v>
      </c>
      <c r="O7" s="17">
        <v>0.1</v>
      </c>
      <c r="P7" s="38" t="s">
        <v>3</v>
      </c>
    </row>
    <row r="8" spans="2:19" ht="14" thickBot="1" x14ac:dyDescent="0.2">
      <c r="B8" s="9"/>
      <c r="C8" s="8" t="s">
        <v>26</v>
      </c>
      <c r="D8" s="20">
        <f>SUM(D7:N7)</f>
        <v>51.968808393984553</v>
      </c>
      <c r="E8" s="21"/>
      <c r="F8" s="21"/>
      <c r="G8" s="21"/>
      <c r="H8" s="21"/>
      <c r="I8" s="21"/>
      <c r="J8" s="21"/>
      <c r="K8" s="21"/>
      <c r="L8" s="21"/>
      <c r="M8" s="21"/>
      <c r="N8" s="21"/>
      <c r="O8" s="74">
        <v>20</v>
      </c>
      <c r="P8" s="38" t="s">
        <v>20</v>
      </c>
      <c r="R8" s="14" t="s">
        <v>21</v>
      </c>
      <c r="S8" s="14" t="s">
        <v>22</v>
      </c>
    </row>
    <row r="9" spans="2:19" x14ac:dyDescent="0.15">
      <c r="B9" s="9"/>
      <c r="P9" s="38"/>
    </row>
    <row r="10" spans="2:19" ht="29" thickBot="1" x14ac:dyDescent="0.2">
      <c r="B10" s="114"/>
      <c r="C10" s="91"/>
      <c r="D10" s="91"/>
      <c r="E10" s="91"/>
      <c r="F10" s="91"/>
      <c r="G10" s="91"/>
      <c r="H10" s="91"/>
      <c r="I10" s="91"/>
      <c r="J10" s="91"/>
      <c r="K10" s="91"/>
      <c r="L10" s="91"/>
      <c r="M10" s="91"/>
      <c r="N10" s="115" t="s">
        <v>5</v>
      </c>
      <c r="O10" s="116" t="s">
        <v>0</v>
      </c>
      <c r="P10" s="117"/>
    </row>
    <row r="11" spans="2:19" x14ac:dyDescent="0.15">
      <c r="B11" s="114" t="s">
        <v>9</v>
      </c>
      <c r="C11" s="118" t="str">
        <f>C5</f>
        <v>FCF per share</v>
      </c>
      <c r="D11" s="119">
        <f>D5</f>
        <v>2025</v>
      </c>
      <c r="E11" s="119">
        <f t="shared" ref="E11:M11" si="3">D11+1</f>
        <v>2026</v>
      </c>
      <c r="F11" s="119">
        <f t="shared" si="3"/>
        <v>2027</v>
      </c>
      <c r="G11" s="119">
        <f t="shared" si="3"/>
        <v>2028</v>
      </c>
      <c r="H11" s="119">
        <f t="shared" si="3"/>
        <v>2029</v>
      </c>
      <c r="I11" s="119">
        <f t="shared" si="3"/>
        <v>2030</v>
      </c>
      <c r="J11" s="119">
        <f t="shared" si="3"/>
        <v>2031</v>
      </c>
      <c r="K11" s="119">
        <f t="shared" si="3"/>
        <v>2032</v>
      </c>
      <c r="L11" s="119">
        <f t="shared" si="3"/>
        <v>2033</v>
      </c>
      <c r="M11" s="119">
        <f t="shared" si="3"/>
        <v>2034</v>
      </c>
      <c r="N11" s="119">
        <f>N5</f>
        <v>2034</v>
      </c>
      <c r="O11" s="120">
        <v>0.1</v>
      </c>
      <c r="P11" s="117" t="s">
        <v>1</v>
      </c>
    </row>
    <row r="12" spans="2:19" x14ac:dyDescent="0.15">
      <c r="B12" s="114" t="s">
        <v>18</v>
      </c>
      <c r="C12" s="121">
        <f>C6</f>
        <v>3.07</v>
      </c>
      <c r="D12" s="122">
        <f>C12*(1+$O$11)</f>
        <v>3.3770000000000002</v>
      </c>
      <c r="E12" s="122">
        <f>D12*(1+$O$11)</f>
        <v>3.7147000000000006</v>
      </c>
      <c r="F12" s="122">
        <f>E12*(1+$O$11)</f>
        <v>4.086170000000001</v>
      </c>
      <c r="G12" s="122">
        <f>F12*(1+$O$11)</f>
        <v>4.4947870000000014</v>
      </c>
      <c r="H12" s="122">
        <f>G12*(1+$O$11)</f>
        <v>4.9442657000000017</v>
      </c>
      <c r="I12" s="122">
        <f>H12*(1+$O$12)</f>
        <v>5.4386922700000024</v>
      </c>
      <c r="J12" s="122">
        <f>I12*(1+$O$12)</f>
        <v>5.9825614970000034</v>
      </c>
      <c r="K12" s="122">
        <f>J12*(1+$O$12)</f>
        <v>6.5808176467000044</v>
      </c>
      <c r="L12" s="122">
        <f>K12*(1+$O$12)</f>
        <v>7.2388994113700056</v>
      </c>
      <c r="M12" s="122">
        <f>L12*(1+$O$12)</f>
        <v>7.9627893525070066</v>
      </c>
      <c r="N12" s="122">
        <f>L12*O14</f>
        <v>217.16698234110018</v>
      </c>
      <c r="O12" s="120">
        <v>0.1</v>
      </c>
      <c r="P12" s="123" t="s">
        <v>2</v>
      </c>
    </row>
    <row r="13" spans="2:19" x14ac:dyDescent="0.15">
      <c r="B13" s="114">
        <f>B7</f>
        <v>0</v>
      </c>
      <c r="C13" s="124" t="str">
        <f>C7</f>
        <v>PV(10%)</v>
      </c>
      <c r="D13" s="122">
        <f>D12*(1+$O$13)^($D$11-D11-1)*$I$3</f>
        <v>2.4560000000000004</v>
      </c>
      <c r="E13" s="122">
        <f t="shared" ref="E13:M13" si="4">E12*(1+$O$13)^($D$11-E11-1)*$I$3</f>
        <v>2.4560000000000004</v>
      </c>
      <c r="F13" s="122">
        <f t="shared" si="4"/>
        <v>2.456</v>
      </c>
      <c r="G13" s="122">
        <f t="shared" si="4"/>
        <v>2.4560000000000004</v>
      </c>
      <c r="H13" s="122">
        <f t="shared" si="4"/>
        <v>2.456</v>
      </c>
      <c r="I13" s="122">
        <f t="shared" si="4"/>
        <v>2.4560000000000004</v>
      </c>
      <c r="J13" s="122">
        <f t="shared" si="4"/>
        <v>2.456</v>
      </c>
      <c r="K13" s="122">
        <f t="shared" si="4"/>
        <v>2.4560000000000004</v>
      </c>
      <c r="L13" s="122">
        <f t="shared" si="4"/>
        <v>2.4560000000000004</v>
      </c>
      <c r="M13" s="122">
        <f t="shared" si="4"/>
        <v>2.4560000000000004</v>
      </c>
      <c r="N13" s="122">
        <f>N12*(1+$O$7)^($D$5-N11-1)</f>
        <v>83.727272727272734</v>
      </c>
      <c r="O13" s="120">
        <f>O7</f>
        <v>0.1</v>
      </c>
      <c r="P13" s="117" t="s">
        <v>3</v>
      </c>
    </row>
    <row r="14" spans="2:19" ht="14" thickBot="1" x14ac:dyDescent="0.2">
      <c r="B14" s="114"/>
      <c r="C14" s="125" t="s">
        <v>4</v>
      </c>
      <c r="D14" s="126">
        <f>SUM(D13:N13)</f>
        <v>108.28727272727274</v>
      </c>
      <c r="E14" s="127"/>
      <c r="F14" s="127"/>
      <c r="G14" s="127"/>
      <c r="H14" s="127"/>
      <c r="I14" s="127"/>
      <c r="J14" s="127"/>
      <c r="K14" s="127"/>
      <c r="L14" s="127"/>
      <c r="M14" s="127"/>
      <c r="N14" s="127"/>
      <c r="O14" s="128">
        <v>30</v>
      </c>
      <c r="P14" s="117" t="s">
        <v>20</v>
      </c>
    </row>
    <row r="15" spans="2:19" x14ac:dyDescent="0.15">
      <c r="B15" s="114"/>
      <c r="C15" s="91"/>
      <c r="D15" s="91"/>
      <c r="E15" s="91"/>
      <c r="F15" s="91"/>
      <c r="G15" s="91"/>
      <c r="H15" s="91"/>
      <c r="I15" s="91"/>
      <c r="J15" s="91"/>
      <c r="K15" s="91"/>
      <c r="L15" s="91"/>
      <c r="M15" s="91"/>
      <c r="N15" s="91"/>
      <c r="O15" s="91"/>
      <c r="P15" s="117"/>
    </row>
    <row r="16" spans="2:19" ht="29" thickBot="1" x14ac:dyDescent="0.2">
      <c r="B16" s="114"/>
      <c r="C16" s="91"/>
      <c r="D16" s="91"/>
      <c r="E16" s="91"/>
      <c r="F16" s="91"/>
      <c r="G16" s="91"/>
      <c r="H16" s="91"/>
      <c r="I16" s="91"/>
      <c r="J16" s="91"/>
      <c r="K16" s="91"/>
      <c r="L16" s="91"/>
      <c r="M16" s="91"/>
      <c r="N16" s="115" t="s">
        <v>5</v>
      </c>
      <c r="O16" s="116" t="s">
        <v>0</v>
      </c>
      <c r="P16" s="117"/>
    </row>
    <row r="17" spans="2:16" x14ac:dyDescent="0.15">
      <c r="B17" s="114" t="s">
        <v>10</v>
      </c>
      <c r="C17" s="118" t="str">
        <f>C11</f>
        <v>FCF per share</v>
      </c>
      <c r="D17" s="119">
        <f>D11</f>
        <v>2025</v>
      </c>
      <c r="E17" s="119">
        <f t="shared" ref="E17:M17" si="5">D17+1</f>
        <v>2026</v>
      </c>
      <c r="F17" s="119">
        <f t="shared" si="5"/>
        <v>2027</v>
      </c>
      <c r="G17" s="119">
        <f t="shared" si="5"/>
        <v>2028</v>
      </c>
      <c r="H17" s="119">
        <f t="shared" si="5"/>
        <v>2029</v>
      </c>
      <c r="I17" s="119">
        <f t="shared" si="5"/>
        <v>2030</v>
      </c>
      <c r="J17" s="119">
        <f t="shared" si="5"/>
        <v>2031</v>
      </c>
      <c r="K17" s="119">
        <f t="shared" si="5"/>
        <v>2032</v>
      </c>
      <c r="L17" s="119">
        <f t="shared" si="5"/>
        <v>2033</v>
      </c>
      <c r="M17" s="119">
        <f t="shared" si="5"/>
        <v>2034</v>
      </c>
      <c r="N17" s="119">
        <f>N11</f>
        <v>2034</v>
      </c>
      <c r="O17" s="120">
        <v>0.04</v>
      </c>
      <c r="P17" s="117" t="s">
        <v>1</v>
      </c>
    </row>
    <row r="18" spans="2:16" x14ac:dyDescent="0.15">
      <c r="B18" s="114" t="s">
        <v>17</v>
      </c>
      <c r="C18" s="121">
        <f>C12</f>
        <v>3.07</v>
      </c>
      <c r="D18" s="122">
        <f>C18*(1+$O$17)</f>
        <v>3.1928000000000001</v>
      </c>
      <c r="E18" s="122">
        <f>D18*(1+$O$17)</f>
        <v>3.3205120000000004</v>
      </c>
      <c r="F18" s="122">
        <f>E18*(1+$O$17)</f>
        <v>3.4533324800000007</v>
      </c>
      <c r="G18" s="122">
        <f>F18*(1+$O$17)</f>
        <v>3.5914657792000009</v>
      </c>
      <c r="H18" s="122">
        <f>G18*(1+$O$17)</f>
        <v>3.7351244103680012</v>
      </c>
      <c r="I18" s="122">
        <f>H18*(1+$O$18)</f>
        <v>3.8845293867827215</v>
      </c>
      <c r="J18" s="122">
        <f>I18*(1+$O$18)</f>
        <v>4.0399105622540308</v>
      </c>
      <c r="K18" s="122">
        <f>J18*(1+$O$18)</f>
        <v>4.2015069847441922</v>
      </c>
      <c r="L18" s="122">
        <f>K18*(1+$O$18)</f>
        <v>4.36956726413396</v>
      </c>
      <c r="M18" s="122">
        <f>L18*(1+$O$18)</f>
        <v>4.5443499546993182</v>
      </c>
      <c r="N18" s="122">
        <f>L18*O20</f>
        <v>43.695672641339598</v>
      </c>
      <c r="O18" s="120">
        <v>0.04</v>
      </c>
      <c r="P18" s="123" t="s">
        <v>2</v>
      </c>
    </row>
    <row r="19" spans="2:16" x14ac:dyDescent="0.15">
      <c r="B19" s="114" t="s">
        <v>81</v>
      </c>
      <c r="C19" s="124" t="str">
        <f>C13</f>
        <v>PV(10%)</v>
      </c>
      <c r="D19" s="122">
        <f>D18*(1+$O$19)^($D$17-D17-1)*$I$3</f>
        <v>2.3220363636363639</v>
      </c>
      <c r="E19" s="122">
        <f t="shared" ref="E19:M19" si="6">E18*(1+$O$19)^($D$17-E17-1)*$I$3</f>
        <v>2.1953798347107436</v>
      </c>
      <c r="F19" s="122">
        <f t="shared" si="6"/>
        <v>2.0756318437265211</v>
      </c>
      <c r="G19" s="122">
        <f t="shared" si="6"/>
        <v>1.9624155613414385</v>
      </c>
      <c r="H19" s="122">
        <f t="shared" si="6"/>
        <v>1.8553747125409963</v>
      </c>
      <c r="I19" s="122">
        <f t="shared" si="6"/>
        <v>1.7541724554933058</v>
      </c>
      <c r="J19" s="122">
        <f t="shared" si="6"/>
        <v>1.6584903215573072</v>
      </c>
      <c r="K19" s="122">
        <f t="shared" si="6"/>
        <v>1.5680272131087267</v>
      </c>
      <c r="L19" s="122">
        <f t="shared" si="6"/>
        <v>1.4824984560300689</v>
      </c>
      <c r="M19" s="122">
        <f t="shared" si="6"/>
        <v>1.4016349038829741</v>
      </c>
      <c r="N19" s="122">
        <f t="shared" ref="N19" si="7">N18*(1+$O$19)^($D$17-N17-1)</f>
        <v>16.846573363978052</v>
      </c>
      <c r="O19" s="120">
        <f>O13</f>
        <v>0.1</v>
      </c>
      <c r="P19" s="117" t="s">
        <v>3</v>
      </c>
    </row>
    <row r="20" spans="2:16" ht="14" thickBot="1" x14ac:dyDescent="0.2">
      <c r="B20" s="114" t="s">
        <v>82</v>
      </c>
      <c r="C20" s="125" t="s">
        <v>4</v>
      </c>
      <c r="D20" s="126">
        <f>SUM(D19:N19)</f>
        <v>35.1222350300065</v>
      </c>
      <c r="E20" s="127"/>
      <c r="F20" s="127"/>
      <c r="G20" s="127"/>
      <c r="H20" s="127"/>
      <c r="I20" s="127"/>
      <c r="J20" s="127"/>
      <c r="K20" s="127"/>
      <c r="L20" s="127"/>
      <c r="M20" s="127"/>
      <c r="N20" s="127"/>
      <c r="O20" s="128">
        <v>10</v>
      </c>
      <c r="P20" s="117" t="s">
        <v>20</v>
      </c>
    </row>
    <row r="21" spans="2:16" ht="14" thickBot="1" x14ac:dyDescent="0.2">
      <c r="B21" s="114"/>
      <c r="C21" s="91"/>
      <c r="D21" s="91"/>
      <c r="E21" s="91"/>
      <c r="F21" s="91"/>
      <c r="G21" s="91"/>
      <c r="H21" s="91"/>
      <c r="I21" s="91"/>
      <c r="J21" s="91"/>
      <c r="K21" s="91"/>
      <c r="L21" s="91"/>
      <c r="M21" s="91"/>
      <c r="N21" s="91"/>
      <c r="O21" s="91"/>
      <c r="P21" s="117"/>
    </row>
    <row r="22" spans="2:16" ht="14" thickBot="1" x14ac:dyDescent="0.2">
      <c r="B22" s="114"/>
      <c r="C22" s="129" t="s">
        <v>12</v>
      </c>
      <c r="D22" s="130" t="s">
        <v>16</v>
      </c>
      <c r="E22" s="130" t="s">
        <v>13</v>
      </c>
      <c r="F22" s="131" t="s">
        <v>14</v>
      </c>
      <c r="G22" s="91"/>
      <c r="H22" s="91"/>
      <c r="I22" s="91"/>
      <c r="J22" s="91"/>
      <c r="K22" s="91"/>
      <c r="L22" s="91"/>
      <c r="M22" s="91"/>
      <c r="N22" s="91"/>
      <c r="O22" s="91"/>
      <c r="P22" s="117"/>
    </row>
    <row r="23" spans="2:16" x14ac:dyDescent="0.15">
      <c r="B23" s="114"/>
      <c r="C23" s="114" t="s">
        <v>27</v>
      </c>
      <c r="D23" s="132">
        <v>1</v>
      </c>
      <c r="E23" s="122">
        <f>D8</f>
        <v>51.968808393984553</v>
      </c>
      <c r="F23" s="133">
        <f>E23*D23</f>
        <v>51.968808393984553</v>
      </c>
      <c r="G23" s="91"/>
      <c r="H23" s="91"/>
      <c r="I23" s="91"/>
      <c r="J23" s="91"/>
      <c r="K23" s="91"/>
      <c r="L23" s="91"/>
      <c r="M23" s="91"/>
      <c r="N23" s="91"/>
      <c r="O23" s="91"/>
      <c r="P23" s="117"/>
    </row>
    <row r="24" spans="2:16" x14ac:dyDescent="0.15">
      <c r="B24" s="114"/>
      <c r="C24" s="114" t="s">
        <v>15</v>
      </c>
      <c r="D24" s="132">
        <v>0</v>
      </c>
      <c r="E24" s="122">
        <f>D14</f>
        <v>108.28727272727274</v>
      </c>
      <c r="F24" s="133">
        <f>E24*D24</f>
        <v>0</v>
      </c>
      <c r="G24" s="91"/>
      <c r="H24" s="91"/>
      <c r="I24" s="91"/>
      <c r="J24" s="91"/>
      <c r="K24" s="91"/>
      <c r="L24" s="91"/>
      <c r="M24" s="91"/>
      <c r="N24" s="91"/>
      <c r="O24" s="91"/>
      <c r="P24" s="117"/>
    </row>
    <row r="25" spans="2:16" ht="14" thickBot="1" x14ac:dyDescent="0.2">
      <c r="B25" s="114"/>
      <c r="C25" s="134" t="s">
        <v>28</v>
      </c>
      <c r="D25" s="132">
        <v>0</v>
      </c>
      <c r="E25" s="126">
        <f>D20</f>
        <v>35.1222350300065</v>
      </c>
      <c r="F25" s="135">
        <f>E25*D25</f>
        <v>0</v>
      </c>
      <c r="G25" s="91"/>
      <c r="H25" s="91"/>
      <c r="I25" s="91"/>
      <c r="J25" s="91"/>
      <c r="K25" s="91"/>
      <c r="L25" s="91"/>
      <c r="M25" s="91"/>
      <c r="N25" s="91"/>
      <c r="O25" s="91"/>
      <c r="P25" s="117"/>
    </row>
    <row r="26" spans="2:16" ht="14" thickBot="1" x14ac:dyDescent="0.2">
      <c r="B26" s="114"/>
      <c r="C26" s="91" t="s">
        <v>87</v>
      </c>
      <c r="D26" s="91">
        <f>C3</f>
        <v>0</v>
      </c>
      <c r="E26" s="136" t="s">
        <v>11</v>
      </c>
      <c r="F26" s="137">
        <f>SUM(F23:F25)</f>
        <v>51.968808393984553</v>
      </c>
      <c r="G26" s="91"/>
      <c r="H26" s="91"/>
      <c r="I26" s="91"/>
      <c r="J26" s="91"/>
      <c r="K26" s="91"/>
      <c r="L26" s="91"/>
      <c r="M26" s="91"/>
      <c r="N26" s="91"/>
      <c r="O26" s="91"/>
      <c r="P26" s="117"/>
    </row>
    <row r="27" spans="2:16" x14ac:dyDescent="0.15">
      <c r="B27" s="114"/>
      <c r="C27" s="91"/>
      <c r="D27" s="91"/>
      <c r="E27" s="91"/>
      <c r="F27" s="91"/>
      <c r="G27" s="91"/>
      <c r="H27" s="91"/>
      <c r="I27" s="91"/>
      <c r="J27" s="91"/>
      <c r="K27" s="91"/>
      <c r="L27" s="91"/>
      <c r="M27" s="91"/>
      <c r="N27" s="91"/>
      <c r="O27" s="91"/>
      <c r="P27" s="117"/>
    </row>
    <row r="28" spans="2:16" x14ac:dyDescent="0.15">
      <c r="B28" s="114" t="s">
        <v>24</v>
      </c>
      <c r="C28" s="91"/>
      <c r="D28" s="91"/>
      <c r="E28" s="91"/>
      <c r="F28" s="91"/>
      <c r="G28" s="91"/>
      <c r="H28" s="91"/>
      <c r="I28" s="91"/>
      <c r="J28" s="91"/>
      <c r="K28" s="91"/>
      <c r="L28" s="91"/>
      <c r="M28" s="91"/>
      <c r="N28" s="91"/>
      <c r="O28" s="91"/>
      <c r="P28" s="117"/>
    </row>
    <row r="29" spans="2:16" x14ac:dyDescent="0.15">
      <c r="B29" s="114"/>
      <c r="C29" s="91"/>
      <c r="D29" s="91"/>
      <c r="E29" s="91"/>
      <c r="F29" s="91"/>
      <c r="G29" s="91"/>
      <c r="H29" s="91"/>
      <c r="I29" s="91"/>
      <c r="J29" s="91"/>
      <c r="K29" s="91"/>
      <c r="L29" s="91"/>
      <c r="M29" s="91"/>
      <c r="N29" s="91"/>
      <c r="O29" s="91"/>
      <c r="P29" s="117"/>
    </row>
    <row r="30" spans="2:16" ht="14" thickBot="1" x14ac:dyDescent="0.2">
      <c r="B30" s="134" t="s">
        <v>23</v>
      </c>
      <c r="C30" s="138" t="s">
        <v>25</v>
      </c>
      <c r="D30" s="139"/>
      <c r="E30" s="139"/>
      <c r="F30" s="139"/>
      <c r="G30" s="139"/>
      <c r="H30" s="139"/>
      <c r="I30" s="139"/>
      <c r="J30" s="139"/>
      <c r="K30" s="139"/>
      <c r="L30" s="139"/>
      <c r="M30" s="139"/>
      <c r="N30" s="139"/>
      <c r="O30" s="139"/>
      <c r="P30" s="140"/>
    </row>
  </sheetData>
  <conditionalFormatting sqref="D3">
    <cfRule type="containsText" dxfId="59" priority="1" operator="containsText" text="overvalued">
      <formula>NOT(ISERROR(SEARCH("overvalued",D3)))</formula>
    </cfRule>
    <cfRule type="containsText" dxfId="58" priority="2" operator="containsText" text="undervalued">
      <formula>NOT(ISERROR(SEARCH("undervalued",D3)))</formula>
    </cfRule>
  </conditionalFormatting>
  <hyperlinks>
    <hyperlink ref="C30" r:id="rId1" xr:uid="{F1965D14-4D9A-1C48-A1F6-B8D9E9142629}"/>
    <hyperlink ref="B4" location="'COMPARATIVE TABLE'!A1" display="'COMPARATIVE TABLE'!A1" xr:uid="{D2755393-E1FC-044B-8D57-038E518C982D}"/>
  </hyperlinks>
  <pageMargins left="0.7" right="0.7" top="0.78740157499999996" bottom="0.78740157499999996"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4793B-976C-804F-851A-6957F0067C73}">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177</v>
      </c>
      <c r="C2" s="31" t="s">
        <v>32</v>
      </c>
      <c r="D2" s="32"/>
      <c r="E2" s="33"/>
      <c r="F2" s="33"/>
      <c r="G2" s="33"/>
      <c r="H2" s="33"/>
      <c r="I2" s="33"/>
      <c r="J2" s="33"/>
      <c r="K2" s="33"/>
      <c r="L2" s="33"/>
      <c r="M2" s="33"/>
      <c r="N2" s="33"/>
      <c r="O2" s="33"/>
      <c r="P2" s="34"/>
      <c r="S2" s="3" t="s">
        <v>7</v>
      </c>
    </row>
    <row r="3" spans="2:19" ht="14" thickBot="1" x14ac:dyDescent="0.2">
      <c r="B3" s="35" t="s">
        <v>86</v>
      </c>
      <c r="C3" s="36"/>
      <c r="D3" s="37"/>
      <c r="F3" s="69" t="s">
        <v>91</v>
      </c>
      <c r="G3" s="70"/>
      <c r="H3" s="70"/>
      <c r="I3" s="75">
        <v>1</v>
      </c>
      <c r="P3" s="38"/>
    </row>
    <row r="4" spans="2:19" ht="29" thickBot="1" x14ac:dyDescent="0.2">
      <c r="B4" s="39" t="s">
        <v>64</v>
      </c>
      <c r="N4" s="40" t="s">
        <v>5</v>
      </c>
      <c r="O4" s="4" t="s">
        <v>0</v>
      </c>
      <c r="P4" s="38"/>
    </row>
    <row r="5" spans="2:19" x14ac:dyDescent="0.15">
      <c r="B5" s="9" t="s">
        <v>8</v>
      </c>
      <c r="C5" s="89" t="s">
        <v>178</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0.04</v>
      </c>
      <c r="P5" s="38" t="s">
        <v>1</v>
      </c>
      <c r="R5" s="1"/>
    </row>
    <row r="6" spans="2:19" x14ac:dyDescent="0.15">
      <c r="B6" s="9" t="s">
        <v>19</v>
      </c>
      <c r="C6" s="81">
        <v>5</v>
      </c>
      <c r="D6" s="41">
        <f>C6*(1+$O$5)</f>
        <v>5.2</v>
      </c>
      <c r="E6" s="41">
        <f>D6*(1+$O$5)</f>
        <v>5.4080000000000004</v>
      </c>
      <c r="F6" s="41">
        <f>E6*(1+$O$5)</f>
        <v>5.6243200000000009</v>
      </c>
      <c r="G6" s="41">
        <f>F6*(1+$O$5)</f>
        <v>5.8492928000000015</v>
      </c>
      <c r="H6" s="41">
        <f>G6*(1+$O$5)</f>
        <v>6.0832645120000022</v>
      </c>
      <c r="I6" s="41">
        <f>H6*(1+$O$6)</f>
        <v>6.3265950924800025</v>
      </c>
      <c r="J6" s="41">
        <f>I6*(1+$O$6)</f>
        <v>6.5796588961792031</v>
      </c>
      <c r="K6" s="41">
        <f>J6*(1+$O$6)</f>
        <v>6.8428452520263718</v>
      </c>
      <c r="L6" s="41">
        <f>K6*(1+$O$6)</f>
        <v>7.1165590621074273</v>
      </c>
      <c r="M6" s="41">
        <f>L6*(1+$O$6)</f>
        <v>7.4012214245917249</v>
      </c>
      <c r="N6" s="41">
        <f>L6*O8</f>
        <v>71.165590621074273</v>
      </c>
      <c r="O6" s="66">
        <v>0.04</v>
      </c>
      <c r="P6" s="27" t="s">
        <v>2</v>
      </c>
    </row>
    <row r="7" spans="2:19" x14ac:dyDescent="0.15">
      <c r="B7" s="9"/>
      <c r="C7" s="7" t="str">
        <f>CONCATENATE(R8,O7*100,S8)</f>
        <v>PV(10%)</v>
      </c>
      <c r="D7" s="122"/>
      <c r="E7" s="122"/>
      <c r="F7" s="122"/>
      <c r="G7" s="41">
        <f t="shared" ref="G7:M7" si="1">G6*(1+$O$7)^($D$5-G5-1)*$I$3</f>
        <v>3.9951456867700292</v>
      </c>
      <c r="H7" s="41">
        <f t="shared" si="1"/>
        <v>3.7772286493098459</v>
      </c>
      <c r="I7" s="41">
        <f t="shared" si="1"/>
        <v>3.5711979957111271</v>
      </c>
      <c r="J7" s="41">
        <f t="shared" si="1"/>
        <v>3.376405377763247</v>
      </c>
      <c r="K7" s="41">
        <f t="shared" si="1"/>
        <v>3.1922378117034338</v>
      </c>
      <c r="L7" s="41">
        <f t="shared" si="1"/>
        <v>3.0181157492468831</v>
      </c>
      <c r="M7" s="41">
        <f t="shared" si="1"/>
        <v>2.8534912538334165</v>
      </c>
      <c r="N7" s="41">
        <f t="shared" ref="N7" si="2">N6*(1+$O$7)^($D$5-N5-1)</f>
        <v>27.437415902244389</v>
      </c>
      <c r="O7" s="17">
        <v>0.1</v>
      </c>
      <c r="P7" s="38" t="s">
        <v>3</v>
      </c>
    </row>
    <row r="8" spans="2:19" ht="14" thickBot="1" x14ac:dyDescent="0.2">
      <c r="B8" s="9"/>
      <c r="C8" s="8" t="s">
        <v>26</v>
      </c>
      <c r="D8" s="20">
        <f>SUM(D7:N7)</f>
        <v>51.221238426582374</v>
      </c>
      <c r="E8" s="21"/>
      <c r="F8" s="21"/>
      <c r="G8" s="21"/>
      <c r="H8" s="21"/>
      <c r="I8" s="21"/>
      <c r="J8" s="21"/>
      <c r="K8" s="21"/>
      <c r="L8" s="21"/>
      <c r="M8" s="21"/>
      <c r="N8" s="21"/>
      <c r="O8" s="74">
        <v>10</v>
      </c>
      <c r="P8" s="38" t="s">
        <v>20</v>
      </c>
      <c r="R8" s="14" t="s">
        <v>21</v>
      </c>
      <c r="S8" s="14" t="s">
        <v>22</v>
      </c>
    </row>
    <row r="9" spans="2:19" x14ac:dyDescent="0.15">
      <c r="B9" s="9"/>
      <c r="P9" s="38"/>
    </row>
    <row r="10" spans="2:19" ht="29" thickBot="1" x14ac:dyDescent="0.2">
      <c r="B10" s="114"/>
      <c r="C10" s="91"/>
      <c r="D10" s="91"/>
      <c r="E10" s="91"/>
      <c r="F10" s="91"/>
      <c r="G10" s="91"/>
      <c r="H10" s="91"/>
      <c r="I10" s="91"/>
      <c r="J10" s="91"/>
      <c r="K10" s="91"/>
      <c r="L10" s="91"/>
      <c r="M10" s="91"/>
      <c r="N10" s="115" t="s">
        <v>5</v>
      </c>
      <c r="O10" s="116" t="s">
        <v>0</v>
      </c>
      <c r="P10" s="117"/>
    </row>
    <row r="11" spans="2:19" x14ac:dyDescent="0.15">
      <c r="B11" s="114" t="s">
        <v>9</v>
      </c>
      <c r="C11" s="118" t="str">
        <f>C5</f>
        <v>FCF per share</v>
      </c>
      <c r="D11" s="119">
        <f>D5</f>
        <v>2025</v>
      </c>
      <c r="E11" s="119">
        <f t="shared" ref="E11:M11" si="3">D11+1</f>
        <v>2026</v>
      </c>
      <c r="F11" s="119">
        <f t="shared" si="3"/>
        <v>2027</v>
      </c>
      <c r="G11" s="119">
        <f t="shared" si="3"/>
        <v>2028</v>
      </c>
      <c r="H11" s="119">
        <f t="shared" si="3"/>
        <v>2029</v>
      </c>
      <c r="I11" s="119">
        <f t="shared" si="3"/>
        <v>2030</v>
      </c>
      <c r="J11" s="119">
        <f t="shared" si="3"/>
        <v>2031</v>
      </c>
      <c r="K11" s="119">
        <f t="shared" si="3"/>
        <v>2032</v>
      </c>
      <c r="L11" s="119">
        <f t="shared" si="3"/>
        <v>2033</v>
      </c>
      <c r="M11" s="119">
        <f t="shared" si="3"/>
        <v>2034</v>
      </c>
      <c r="N11" s="119">
        <f>N5</f>
        <v>2034</v>
      </c>
      <c r="O11" s="120">
        <v>0.1</v>
      </c>
      <c r="P11" s="117" t="s">
        <v>1</v>
      </c>
    </row>
    <row r="12" spans="2:19" x14ac:dyDescent="0.15">
      <c r="B12" s="114" t="s">
        <v>18</v>
      </c>
      <c r="C12" s="121">
        <f>C6</f>
        <v>5</v>
      </c>
      <c r="D12" s="122">
        <f>C12*(1+$O$11)</f>
        <v>5.5</v>
      </c>
      <c r="E12" s="122">
        <f>D12*(1+$O$11)</f>
        <v>6.0500000000000007</v>
      </c>
      <c r="F12" s="122">
        <f>E12*(1+$O$11)</f>
        <v>6.6550000000000011</v>
      </c>
      <c r="G12" s="122">
        <f>F12*(1+$O$11)</f>
        <v>7.3205000000000018</v>
      </c>
      <c r="H12" s="122">
        <f>G12*(1+$O$11)</f>
        <v>8.0525500000000019</v>
      </c>
      <c r="I12" s="122">
        <f>H12*(1+$O$12)</f>
        <v>8.8578050000000026</v>
      </c>
      <c r="J12" s="122">
        <f>I12*(1+$O$12)</f>
        <v>9.7435855000000036</v>
      </c>
      <c r="K12" s="122">
        <f>J12*(1+$O$12)</f>
        <v>10.717944050000005</v>
      </c>
      <c r="L12" s="122">
        <f>K12*(1+$O$12)</f>
        <v>11.789738455000007</v>
      </c>
      <c r="M12" s="122">
        <f>L12*(1+$O$12)</f>
        <v>12.968712300500009</v>
      </c>
      <c r="N12" s="122">
        <f>L12*O14</f>
        <v>353.69215365000019</v>
      </c>
      <c r="O12" s="120">
        <v>0.1</v>
      </c>
      <c r="P12" s="123" t="s">
        <v>2</v>
      </c>
    </row>
    <row r="13" spans="2:19" x14ac:dyDescent="0.15">
      <c r="B13" s="114">
        <f>B7</f>
        <v>0</v>
      </c>
      <c r="C13" s="124" t="str">
        <f>C7</f>
        <v>PV(10%)</v>
      </c>
      <c r="D13" s="122">
        <f>D12*(1+$O$13)^($D$11-D11-1)*$I$3</f>
        <v>5</v>
      </c>
      <c r="E13" s="122">
        <f t="shared" ref="E13:M13" si="4">E12*(1+$O$13)^($D$11-E11-1)*$I$3</f>
        <v>5</v>
      </c>
      <c r="F13" s="122">
        <f t="shared" si="4"/>
        <v>4.9999999999999991</v>
      </c>
      <c r="G13" s="122">
        <f t="shared" si="4"/>
        <v>5</v>
      </c>
      <c r="H13" s="122">
        <f t="shared" si="4"/>
        <v>4.9999999999999991</v>
      </c>
      <c r="I13" s="122">
        <f t="shared" si="4"/>
        <v>5</v>
      </c>
      <c r="J13" s="122">
        <f t="shared" si="4"/>
        <v>4.9999999999999991</v>
      </c>
      <c r="K13" s="122">
        <f t="shared" si="4"/>
        <v>4.9999999999999991</v>
      </c>
      <c r="L13" s="122">
        <f t="shared" si="4"/>
        <v>5</v>
      </c>
      <c r="M13" s="122">
        <f t="shared" si="4"/>
        <v>5</v>
      </c>
      <c r="N13" s="122">
        <f>N12*(1+$O$7)^($D$5-N11-1)</f>
        <v>136.36363636363635</v>
      </c>
      <c r="O13" s="120">
        <f>O7</f>
        <v>0.1</v>
      </c>
      <c r="P13" s="117" t="s">
        <v>3</v>
      </c>
    </row>
    <row r="14" spans="2:19" ht="14" thickBot="1" x14ac:dyDescent="0.2">
      <c r="B14" s="114"/>
      <c r="C14" s="125" t="s">
        <v>4</v>
      </c>
      <c r="D14" s="126">
        <f>SUM(D13:N13)</f>
        <v>186.36363636363635</v>
      </c>
      <c r="E14" s="127"/>
      <c r="F14" s="127"/>
      <c r="G14" s="127"/>
      <c r="H14" s="127"/>
      <c r="I14" s="127"/>
      <c r="J14" s="127"/>
      <c r="K14" s="127"/>
      <c r="L14" s="127"/>
      <c r="M14" s="127"/>
      <c r="N14" s="127"/>
      <c r="O14" s="128">
        <v>30</v>
      </c>
      <c r="P14" s="117" t="s">
        <v>20</v>
      </c>
    </row>
    <row r="15" spans="2:19" x14ac:dyDescent="0.15">
      <c r="B15" s="114"/>
      <c r="C15" s="91"/>
      <c r="D15" s="91"/>
      <c r="E15" s="91"/>
      <c r="F15" s="91"/>
      <c r="G15" s="91"/>
      <c r="H15" s="91"/>
      <c r="I15" s="91"/>
      <c r="J15" s="91"/>
      <c r="K15" s="91"/>
      <c r="L15" s="91"/>
      <c r="M15" s="91"/>
      <c r="N15" s="91"/>
      <c r="O15" s="91"/>
      <c r="P15" s="117"/>
    </row>
    <row r="16" spans="2:19" ht="29" thickBot="1" x14ac:dyDescent="0.2">
      <c r="B16" s="114"/>
      <c r="C16" s="91"/>
      <c r="D16" s="91"/>
      <c r="E16" s="91"/>
      <c r="F16" s="91"/>
      <c r="G16" s="91"/>
      <c r="H16" s="91"/>
      <c r="I16" s="91"/>
      <c r="J16" s="91"/>
      <c r="K16" s="91"/>
      <c r="L16" s="91"/>
      <c r="M16" s="91"/>
      <c r="N16" s="115" t="s">
        <v>5</v>
      </c>
      <c r="O16" s="116" t="s">
        <v>0</v>
      </c>
      <c r="P16" s="117"/>
    </row>
    <row r="17" spans="2:16" x14ac:dyDescent="0.15">
      <c r="B17" s="114" t="s">
        <v>10</v>
      </c>
      <c r="C17" s="118" t="str">
        <f>C11</f>
        <v>FCF per share</v>
      </c>
      <c r="D17" s="119">
        <f>D11</f>
        <v>2025</v>
      </c>
      <c r="E17" s="119">
        <f t="shared" ref="E17:M17" si="5">D17+1</f>
        <v>2026</v>
      </c>
      <c r="F17" s="119">
        <f t="shared" si="5"/>
        <v>2027</v>
      </c>
      <c r="G17" s="119">
        <f t="shared" si="5"/>
        <v>2028</v>
      </c>
      <c r="H17" s="119">
        <f t="shared" si="5"/>
        <v>2029</v>
      </c>
      <c r="I17" s="119">
        <f t="shared" si="5"/>
        <v>2030</v>
      </c>
      <c r="J17" s="119">
        <f t="shared" si="5"/>
        <v>2031</v>
      </c>
      <c r="K17" s="119">
        <f t="shared" si="5"/>
        <v>2032</v>
      </c>
      <c r="L17" s="119">
        <f t="shared" si="5"/>
        <v>2033</v>
      </c>
      <c r="M17" s="119">
        <f t="shared" si="5"/>
        <v>2034</v>
      </c>
      <c r="N17" s="119">
        <f>N11</f>
        <v>2034</v>
      </c>
      <c r="O17" s="120">
        <v>0.04</v>
      </c>
      <c r="P17" s="117" t="s">
        <v>1</v>
      </c>
    </row>
    <row r="18" spans="2:16" x14ac:dyDescent="0.15">
      <c r="B18" s="114" t="s">
        <v>17</v>
      </c>
      <c r="C18" s="121">
        <f>C12</f>
        <v>5</v>
      </c>
      <c r="D18" s="122">
        <f>C18*(1+$O$17)</f>
        <v>5.2</v>
      </c>
      <c r="E18" s="122">
        <f>D18*(1+$O$17)</f>
        <v>5.4080000000000004</v>
      </c>
      <c r="F18" s="122">
        <f>E18*(1+$O$17)</f>
        <v>5.6243200000000009</v>
      </c>
      <c r="G18" s="122">
        <f>F18*(1+$O$17)</f>
        <v>5.8492928000000015</v>
      </c>
      <c r="H18" s="122">
        <f>G18*(1+$O$17)</f>
        <v>6.0832645120000022</v>
      </c>
      <c r="I18" s="122">
        <f>H18*(1+$O$18)</f>
        <v>6.3265950924800025</v>
      </c>
      <c r="J18" s="122">
        <f>I18*(1+$O$18)</f>
        <v>6.5796588961792031</v>
      </c>
      <c r="K18" s="122">
        <f>J18*(1+$O$18)</f>
        <v>6.8428452520263718</v>
      </c>
      <c r="L18" s="122">
        <f>K18*(1+$O$18)</f>
        <v>7.1165590621074273</v>
      </c>
      <c r="M18" s="122">
        <f>L18*(1+$O$18)</f>
        <v>7.4012214245917249</v>
      </c>
      <c r="N18" s="122">
        <f>L18*O20</f>
        <v>71.165590621074273</v>
      </c>
      <c r="O18" s="120">
        <v>0.04</v>
      </c>
      <c r="P18" s="123" t="s">
        <v>2</v>
      </c>
    </row>
    <row r="19" spans="2:16" x14ac:dyDescent="0.15">
      <c r="B19" s="114" t="s">
        <v>81</v>
      </c>
      <c r="C19" s="124" t="str">
        <f>C13</f>
        <v>PV(10%)</v>
      </c>
      <c r="D19" s="122">
        <f>D18*(1+$O$19)^($D$17-D17-1)*$I$3</f>
        <v>4.7272727272727275</v>
      </c>
      <c r="E19" s="122">
        <f t="shared" ref="E19:M19" si="6">E18*(1+$O$19)^($D$17-E17-1)*$I$3</f>
        <v>4.4694214876033058</v>
      </c>
      <c r="F19" s="122">
        <f t="shared" si="6"/>
        <v>4.2256348610067613</v>
      </c>
      <c r="G19" s="122">
        <f t="shared" si="6"/>
        <v>3.9951456867700292</v>
      </c>
      <c r="H19" s="122">
        <f t="shared" si="6"/>
        <v>3.7772286493098459</v>
      </c>
      <c r="I19" s="122">
        <f t="shared" si="6"/>
        <v>3.5711979957111271</v>
      </c>
      <c r="J19" s="122">
        <f t="shared" si="6"/>
        <v>3.376405377763247</v>
      </c>
      <c r="K19" s="122">
        <f t="shared" si="6"/>
        <v>3.1922378117034338</v>
      </c>
      <c r="L19" s="122">
        <f t="shared" si="6"/>
        <v>3.0181157492468831</v>
      </c>
      <c r="M19" s="122">
        <f t="shared" si="6"/>
        <v>2.8534912538334165</v>
      </c>
      <c r="N19" s="122">
        <f t="shared" ref="N19" si="7">N18*(1+$O$19)^($D$17-N17-1)</f>
        <v>27.437415902244389</v>
      </c>
      <c r="O19" s="120">
        <f>O13</f>
        <v>0.1</v>
      </c>
      <c r="P19" s="117" t="s">
        <v>3</v>
      </c>
    </row>
    <row r="20" spans="2:16" ht="14" thickBot="1" x14ac:dyDescent="0.2">
      <c r="B20" s="114" t="s">
        <v>82</v>
      </c>
      <c r="C20" s="125" t="s">
        <v>4</v>
      </c>
      <c r="D20" s="126">
        <f>SUM(D19:N19)</f>
        <v>64.643567502465174</v>
      </c>
      <c r="E20" s="127"/>
      <c r="F20" s="127"/>
      <c r="G20" s="127"/>
      <c r="H20" s="127"/>
      <c r="I20" s="127"/>
      <c r="J20" s="127"/>
      <c r="K20" s="127"/>
      <c r="L20" s="127"/>
      <c r="M20" s="127"/>
      <c r="N20" s="127"/>
      <c r="O20" s="128">
        <v>10</v>
      </c>
      <c r="P20" s="117" t="s">
        <v>20</v>
      </c>
    </row>
    <row r="21" spans="2:16" ht="14" thickBot="1" x14ac:dyDescent="0.2">
      <c r="B21" s="114"/>
      <c r="C21" s="91"/>
      <c r="D21" s="91"/>
      <c r="E21" s="91"/>
      <c r="F21" s="91"/>
      <c r="G21" s="91"/>
      <c r="H21" s="91"/>
      <c r="I21" s="91"/>
      <c r="J21" s="91"/>
      <c r="K21" s="91"/>
      <c r="L21" s="91"/>
      <c r="M21" s="91"/>
      <c r="N21" s="91"/>
      <c r="O21" s="91"/>
      <c r="P21" s="117"/>
    </row>
    <row r="22" spans="2:16" ht="14" thickBot="1" x14ac:dyDescent="0.2">
      <c r="B22" s="114"/>
      <c r="C22" s="129" t="s">
        <v>12</v>
      </c>
      <c r="D22" s="130" t="s">
        <v>16</v>
      </c>
      <c r="E22" s="130" t="s">
        <v>13</v>
      </c>
      <c r="F22" s="131" t="s">
        <v>14</v>
      </c>
      <c r="G22" s="91"/>
      <c r="H22" s="91"/>
      <c r="I22" s="91"/>
      <c r="J22" s="91"/>
      <c r="K22" s="91"/>
      <c r="L22" s="91"/>
      <c r="M22" s="91"/>
      <c r="N22" s="91"/>
      <c r="O22" s="91"/>
      <c r="P22" s="117"/>
    </row>
    <row r="23" spans="2:16" x14ac:dyDescent="0.15">
      <c r="B23" s="114"/>
      <c r="C23" s="114" t="s">
        <v>27</v>
      </c>
      <c r="D23" s="132">
        <v>1</v>
      </c>
      <c r="E23" s="122">
        <f>D8</f>
        <v>51.221238426582374</v>
      </c>
      <c r="F23" s="133">
        <f>E23*D23</f>
        <v>51.221238426582374</v>
      </c>
      <c r="G23" s="91"/>
      <c r="H23" s="91"/>
      <c r="I23" s="91"/>
      <c r="J23" s="91"/>
      <c r="K23" s="91"/>
      <c r="L23" s="91"/>
      <c r="M23" s="91"/>
      <c r="N23" s="91"/>
      <c r="O23" s="91"/>
      <c r="P23" s="117"/>
    </row>
    <row r="24" spans="2:16" x14ac:dyDescent="0.15">
      <c r="B24" s="114"/>
      <c r="C24" s="114" t="s">
        <v>15</v>
      </c>
      <c r="D24" s="132">
        <v>0</v>
      </c>
      <c r="E24" s="122">
        <f>D14</f>
        <v>186.36363636363635</v>
      </c>
      <c r="F24" s="133">
        <f>E24*D24</f>
        <v>0</v>
      </c>
      <c r="G24" s="91"/>
      <c r="H24" s="91"/>
      <c r="I24" s="91"/>
      <c r="J24" s="91"/>
      <c r="K24" s="91"/>
      <c r="L24" s="91"/>
      <c r="M24" s="91"/>
      <c r="N24" s="91"/>
      <c r="O24" s="91"/>
      <c r="P24" s="117"/>
    </row>
    <row r="25" spans="2:16" ht="14" thickBot="1" x14ac:dyDescent="0.2">
      <c r="B25" s="114"/>
      <c r="C25" s="134" t="s">
        <v>28</v>
      </c>
      <c r="D25" s="132">
        <v>0</v>
      </c>
      <c r="E25" s="126">
        <f>D20</f>
        <v>64.643567502465174</v>
      </c>
      <c r="F25" s="135">
        <f>E25*D25</f>
        <v>0</v>
      </c>
      <c r="G25" s="91"/>
      <c r="H25" s="91"/>
      <c r="I25" s="91"/>
      <c r="J25" s="91"/>
      <c r="K25" s="91"/>
      <c r="L25" s="91"/>
      <c r="M25" s="91"/>
      <c r="N25" s="91"/>
      <c r="O25" s="91"/>
      <c r="P25" s="117"/>
    </row>
    <row r="26" spans="2:16" ht="14" thickBot="1" x14ac:dyDescent="0.2">
      <c r="B26" s="114"/>
      <c r="C26" s="91" t="s">
        <v>87</v>
      </c>
      <c r="D26" s="91">
        <f>C3</f>
        <v>0</v>
      </c>
      <c r="E26" s="136" t="s">
        <v>11</v>
      </c>
      <c r="F26" s="137">
        <f>SUM(F23:F25)</f>
        <v>51.221238426582374</v>
      </c>
      <c r="G26" s="91"/>
      <c r="H26" s="91"/>
      <c r="I26" s="91"/>
      <c r="J26" s="91"/>
      <c r="K26" s="91"/>
      <c r="L26" s="91"/>
      <c r="M26" s="91"/>
      <c r="N26" s="91"/>
      <c r="O26" s="91"/>
      <c r="P26" s="117"/>
    </row>
    <row r="27" spans="2:16" x14ac:dyDescent="0.15">
      <c r="B27" s="114"/>
      <c r="C27" s="91"/>
      <c r="D27" s="91"/>
      <c r="E27" s="91"/>
      <c r="F27" s="91"/>
      <c r="G27" s="91"/>
      <c r="H27" s="91"/>
      <c r="I27" s="91"/>
      <c r="J27" s="91"/>
      <c r="K27" s="91"/>
      <c r="L27" s="91"/>
      <c r="M27" s="91"/>
      <c r="N27" s="91"/>
      <c r="O27" s="91"/>
      <c r="P27" s="117"/>
    </row>
    <row r="28" spans="2:16" x14ac:dyDescent="0.15">
      <c r="B28" s="114" t="s">
        <v>24</v>
      </c>
      <c r="C28" s="91"/>
      <c r="D28" s="91"/>
      <c r="E28" s="91"/>
      <c r="F28" s="91"/>
      <c r="G28" s="91"/>
      <c r="H28" s="91"/>
      <c r="I28" s="91"/>
      <c r="J28" s="91"/>
      <c r="K28" s="91"/>
      <c r="L28" s="91"/>
      <c r="M28" s="91"/>
      <c r="N28" s="91"/>
      <c r="O28" s="91"/>
      <c r="P28" s="117"/>
    </row>
    <row r="29" spans="2:16" x14ac:dyDescent="0.15">
      <c r="B29" s="114"/>
      <c r="C29" s="91"/>
      <c r="D29" s="91"/>
      <c r="E29" s="91"/>
      <c r="F29" s="91"/>
      <c r="G29" s="91"/>
      <c r="H29" s="91"/>
      <c r="I29" s="91"/>
      <c r="J29" s="91"/>
      <c r="K29" s="91"/>
      <c r="L29" s="91"/>
      <c r="M29" s="91"/>
      <c r="N29" s="91"/>
      <c r="O29" s="91"/>
      <c r="P29" s="117"/>
    </row>
    <row r="30" spans="2:16" ht="14" thickBot="1" x14ac:dyDescent="0.2">
      <c r="B30" s="134" t="s">
        <v>23</v>
      </c>
      <c r="C30" s="138" t="s">
        <v>25</v>
      </c>
      <c r="D30" s="139"/>
      <c r="E30" s="139"/>
      <c r="F30" s="139"/>
      <c r="G30" s="139"/>
      <c r="H30" s="139"/>
      <c r="I30" s="139"/>
      <c r="J30" s="139"/>
      <c r="K30" s="139"/>
      <c r="L30" s="139"/>
      <c r="M30" s="139"/>
      <c r="N30" s="139"/>
      <c r="O30" s="139"/>
      <c r="P30" s="140"/>
    </row>
  </sheetData>
  <conditionalFormatting sqref="D3">
    <cfRule type="containsText" dxfId="57" priority="1" operator="containsText" text="overvalued">
      <formula>NOT(ISERROR(SEARCH("overvalued",D3)))</formula>
    </cfRule>
    <cfRule type="containsText" dxfId="56" priority="2" operator="containsText" text="undervalued">
      <formula>NOT(ISERROR(SEARCH("undervalued",D3)))</formula>
    </cfRule>
  </conditionalFormatting>
  <hyperlinks>
    <hyperlink ref="C30" r:id="rId1" xr:uid="{C6AD5F4C-0C6D-7B46-AF5A-408E4FCA5E5E}"/>
    <hyperlink ref="B4" location="'COMPARATIVE TABLE'!A1" display="'COMPARATIVE TABLE'!A1" xr:uid="{34F3432D-B9D9-7949-B46A-815A95993005}"/>
  </hyperlinks>
  <pageMargins left="0.7" right="0.7" top="0.78740157499999996" bottom="0.78740157499999996"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532E5-675D-9B44-972C-76A0D04AF65E}">
  <sheetPr codeName="Sheet31"/>
  <dimension ref="B1:S30"/>
  <sheetViews>
    <sheetView showGridLines="0" zoomScale="148" zoomScaleNormal="148" workbookViewId="0"/>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29</v>
      </c>
      <c r="C2" s="31" t="s">
        <v>32</v>
      </c>
      <c r="D2" s="32"/>
      <c r="E2" s="33"/>
      <c r="F2" s="33"/>
      <c r="G2" s="33"/>
      <c r="H2" s="33"/>
      <c r="I2" s="33"/>
      <c r="J2" s="33"/>
      <c r="K2" s="33"/>
      <c r="L2" s="33"/>
      <c r="M2" s="33"/>
      <c r="N2" s="33"/>
      <c r="O2" s="33"/>
      <c r="P2" s="34"/>
      <c r="S2" s="3" t="s">
        <v>7</v>
      </c>
    </row>
    <row r="3" spans="2:19" ht="14" thickBot="1" x14ac:dyDescent="0.2">
      <c r="B3" s="35" t="s">
        <v>86</v>
      </c>
      <c r="C3" s="36">
        <f ca="1">DATA!B7</f>
        <v>345.62</v>
      </c>
      <c r="D3" s="37"/>
      <c r="F3" s="69" t="s">
        <v>91</v>
      </c>
      <c r="G3" s="70"/>
      <c r="H3" s="70"/>
      <c r="I3" s="75">
        <v>1</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v>
      </c>
      <c r="P5" s="38" t="s">
        <v>1</v>
      </c>
      <c r="R5" s="1"/>
    </row>
    <row r="6" spans="2:19" x14ac:dyDescent="0.15">
      <c r="B6" s="9" t="s">
        <v>19</v>
      </c>
      <c r="C6" s="81">
        <v>1.08</v>
      </c>
      <c r="D6" s="41">
        <f>C6*(1+$O$5)</f>
        <v>1.08</v>
      </c>
      <c r="E6" s="41">
        <f>D6*(1+$O$5)</f>
        <v>1.08</v>
      </c>
      <c r="F6" s="41">
        <f>E6*(1+$O$5)</f>
        <v>1.08</v>
      </c>
      <c r="G6" s="41">
        <f>F6*(1+$O$5)</f>
        <v>1.08</v>
      </c>
      <c r="H6" s="41">
        <f>G6*(1+$O$5)</f>
        <v>1.08</v>
      </c>
      <c r="I6" s="41">
        <f>H6*(1+$O$6)</f>
        <v>1.08</v>
      </c>
      <c r="J6" s="41">
        <f>I6*(1+$O$6)</f>
        <v>1.08</v>
      </c>
      <c r="K6" s="41">
        <f>J6*(1+$O$6)</f>
        <v>1.08</v>
      </c>
      <c r="L6" s="41">
        <f>K6*(1+$O$6)</f>
        <v>1.08</v>
      </c>
      <c r="M6" s="41">
        <f>L6*(1+$O$6)</f>
        <v>1.08</v>
      </c>
      <c r="N6" s="41">
        <f>L6*O8</f>
        <v>10.8</v>
      </c>
      <c r="O6" s="66">
        <v>0</v>
      </c>
      <c r="P6" s="27" t="s">
        <v>2</v>
      </c>
    </row>
    <row r="7" spans="2:19" x14ac:dyDescent="0.15">
      <c r="B7" s="9"/>
      <c r="C7" s="7" t="str">
        <f>CONCATENATE(R8,O7*100,S8)</f>
        <v>PV(10%)</v>
      </c>
      <c r="D7" s="41">
        <f>D6*(1+$O$7)^($D$5-D5-1)*$I$3</f>
        <v>0.98181818181818181</v>
      </c>
      <c r="E7" s="41">
        <f t="shared" ref="E7:M7" si="1">E6*(1+$O$7)^($D$5-E5-1)*$I$3</f>
        <v>0.89256198347107429</v>
      </c>
      <c r="F7" s="41">
        <f t="shared" si="1"/>
        <v>0.81141998497370382</v>
      </c>
      <c r="G7" s="41">
        <f t="shared" si="1"/>
        <v>0.7376545317942762</v>
      </c>
      <c r="H7" s="41">
        <f t="shared" si="1"/>
        <v>0.67059502890388734</v>
      </c>
      <c r="I7" s="41">
        <f t="shared" si="1"/>
        <v>0.60963184445807939</v>
      </c>
      <c r="J7" s="41">
        <f t="shared" si="1"/>
        <v>0.554210767689163</v>
      </c>
      <c r="K7" s="41">
        <f t="shared" si="1"/>
        <v>0.50382797062651186</v>
      </c>
      <c r="L7" s="41">
        <f t="shared" si="1"/>
        <v>0.45802542784228345</v>
      </c>
      <c r="M7" s="41">
        <f t="shared" si="1"/>
        <v>0.41638675258389402</v>
      </c>
      <c r="N7" s="41">
        <f t="shared" ref="N7" si="2">N6*(1+$O$7)^($D$5-N5-1)</f>
        <v>4.1638675258389402</v>
      </c>
      <c r="O7" s="17">
        <v>0.1</v>
      </c>
      <c r="P7" s="38" t="s">
        <v>3</v>
      </c>
    </row>
    <row r="8" spans="2:19" ht="14" thickBot="1" x14ac:dyDescent="0.2">
      <c r="B8" s="9"/>
      <c r="C8" s="8" t="s">
        <v>26</v>
      </c>
      <c r="D8" s="20">
        <f>SUM(D7:N7)</f>
        <v>10.799999999999995</v>
      </c>
      <c r="E8" s="21"/>
      <c r="F8" s="21"/>
      <c r="G8" s="21"/>
      <c r="H8" s="21"/>
      <c r="I8" s="21"/>
      <c r="J8" s="21"/>
      <c r="K8" s="21"/>
      <c r="L8" s="21"/>
      <c r="M8" s="21"/>
      <c r="N8" s="21"/>
      <c r="O8" s="74">
        <v>10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0.1</v>
      </c>
      <c r="P11" s="38" t="s">
        <v>1</v>
      </c>
    </row>
    <row r="12" spans="2:19" x14ac:dyDescent="0.15">
      <c r="B12" s="9" t="s">
        <v>18</v>
      </c>
      <c r="C12" s="6">
        <f>C6</f>
        <v>1.08</v>
      </c>
      <c r="D12" s="41">
        <f>C12*(1+$O$11)</f>
        <v>1.1880000000000002</v>
      </c>
      <c r="E12" s="41">
        <f>D12*(1+$O$11)</f>
        <v>1.3068000000000002</v>
      </c>
      <c r="F12" s="41">
        <f>E12*(1+$O$11)</f>
        <v>1.4374800000000003</v>
      </c>
      <c r="G12" s="41">
        <f>F12*(1+$O$11)</f>
        <v>1.5812280000000005</v>
      </c>
      <c r="H12" s="41">
        <f>G12*(1+$O$11)</f>
        <v>1.7393508000000006</v>
      </c>
      <c r="I12" s="41">
        <f>H12*(1+$O$12)</f>
        <v>1.9132858800000008</v>
      </c>
      <c r="J12" s="41">
        <f>I12*(1+$O$12)</f>
        <v>2.1046144680000012</v>
      </c>
      <c r="K12" s="41">
        <f>J12*(1+$O$12)</f>
        <v>2.3150759148000013</v>
      </c>
      <c r="L12" s="41">
        <f>K12*(1+$O$12)</f>
        <v>2.5465835062800015</v>
      </c>
      <c r="M12" s="41">
        <f>L12*(1+$O$12)</f>
        <v>2.801241856908002</v>
      </c>
      <c r="N12" s="41">
        <f>L12*O14</f>
        <v>50.931670125600029</v>
      </c>
      <c r="O12" s="17">
        <v>0.1</v>
      </c>
      <c r="P12" s="27" t="s">
        <v>2</v>
      </c>
    </row>
    <row r="13" spans="2:19" x14ac:dyDescent="0.15">
      <c r="B13" s="9">
        <f>B7</f>
        <v>0</v>
      </c>
      <c r="C13" s="7" t="str">
        <f>C7</f>
        <v>PV(10%)</v>
      </c>
      <c r="D13" s="41">
        <f>D12*(1+$O$13)^($D$11-D11-1)*$I$3</f>
        <v>1.08</v>
      </c>
      <c r="E13" s="41">
        <f t="shared" ref="E13:M13" si="4">E12*(1+$O$13)^($D$11-E11-1)*$I$3</f>
        <v>1.08</v>
      </c>
      <c r="F13" s="41">
        <f t="shared" si="4"/>
        <v>1.0799999999999998</v>
      </c>
      <c r="G13" s="41">
        <f t="shared" si="4"/>
        <v>1.08</v>
      </c>
      <c r="H13" s="41">
        <f t="shared" si="4"/>
        <v>1.08</v>
      </c>
      <c r="I13" s="41">
        <f t="shared" si="4"/>
        <v>1.08</v>
      </c>
      <c r="J13" s="41">
        <f t="shared" si="4"/>
        <v>1.08</v>
      </c>
      <c r="K13" s="41">
        <f t="shared" si="4"/>
        <v>1.08</v>
      </c>
      <c r="L13" s="41">
        <f t="shared" si="4"/>
        <v>1.08</v>
      </c>
      <c r="M13" s="41">
        <f t="shared" si="4"/>
        <v>1.08</v>
      </c>
      <c r="N13" s="41">
        <f>N12*(1+$O$7)^($D$5-N11-1)</f>
        <v>19.636363636363633</v>
      </c>
      <c r="O13" s="17">
        <f>O7</f>
        <v>0.1</v>
      </c>
      <c r="P13" s="38" t="s">
        <v>3</v>
      </c>
    </row>
    <row r="14" spans="2:19" ht="14" thickBot="1" x14ac:dyDescent="0.2">
      <c r="B14" s="9"/>
      <c r="C14" s="8" t="s">
        <v>4</v>
      </c>
      <c r="D14" s="20">
        <f>SUM(D13:N13)</f>
        <v>30.436363636363634</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-0.05</v>
      </c>
      <c r="P17" s="38" t="s">
        <v>1</v>
      </c>
    </row>
    <row r="18" spans="2:16" x14ac:dyDescent="0.15">
      <c r="B18" s="9" t="s">
        <v>17</v>
      </c>
      <c r="C18" s="6">
        <f>C12</f>
        <v>1.08</v>
      </c>
      <c r="D18" s="41">
        <f>C18*(1+$O$17)</f>
        <v>1.026</v>
      </c>
      <c r="E18" s="41">
        <f>D18*(1+$O$17)</f>
        <v>0.97470000000000001</v>
      </c>
      <c r="F18" s="41">
        <f>E18*(1+$O$17)</f>
        <v>0.92596499999999993</v>
      </c>
      <c r="G18" s="41">
        <f>F18*(1+$O$17)</f>
        <v>0.87966674999999994</v>
      </c>
      <c r="H18" s="41">
        <f>G18*(1+$O$17)</f>
        <v>0.83568341249999989</v>
      </c>
      <c r="I18" s="41">
        <f>H18*(1+$O$18)</f>
        <v>0.80225607599999982</v>
      </c>
      <c r="J18" s="41">
        <f>I18*(1+$O$18)</f>
        <v>0.77016583295999985</v>
      </c>
      <c r="K18" s="41">
        <f>J18*(1+$O$18)</f>
        <v>0.7393591996415998</v>
      </c>
      <c r="L18" s="41">
        <f>K18*(1+$O$18)</f>
        <v>0.70978483165593576</v>
      </c>
      <c r="M18" s="41">
        <f>L18*(1+$O$18)</f>
        <v>0.68139343838969835</v>
      </c>
      <c r="N18" s="41">
        <f>L18*O20</f>
        <v>7.0978483165593573</v>
      </c>
      <c r="O18" s="17">
        <v>-0.04</v>
      </c>
      <c r="P18" s="27" t="s">
        <v>2</v>
      </c>
    </row>
    <row r="19" spans="2:16" x14ac:dyDescent="0.15">
      <c r="B19" s="9" t="s">
        <v>81</v>
      </c>
      <c r="C19" s="7" t="str">
        <f>C13</f>
        <v>PV(10%)</v>
      </c>
      <c r="D19" s="41">
        <f>D18*(1+$O$19)^($D$17-D17-1)*$I$3</f>
        <v>0.93272727272727274</v>
      </c>
      <c r="E19" s="41">
        <f t="shared" ref="E19:M19" si="6">E18*(1+$O$19)^($D$17-E17-1)*$I$3</f>
        <v>0.80553719008264457</v>
      </c>
      <c r="F19" s="41">
        <f t="shared" si="6"/>
        <v>0.69569120961682918</v>
      </c>
      <c r="G19" s="41">
        <f t="shared" si="6"/>
        <v>0.60082422648726164</v>
      </c>
      <c r="H19" s="41">
        <f t="shared" si="6"/>
        <v>0.51889365014808941</v>
      </c>
      <c r="I19" s="41">
        <f t="shared" si="6"/>
        <v>0.4528526401292417</v>
      </c>
      <c r="J19" s="41">
        <f t="shared" si="6"/>
        <v>0.3952168495673381</v>
      </c>
      <c r="K19" s="41">
        <f t="shared" si="6"/>
        <v>0.34491652325876782</v>
      </c>
      <c r="L19" s="41">
        <f t="shared" si="6"/>
        <v>0.30101805666219733</v>
      </c>
      <c r="M19" s="41">
        <f t="shared" si="6"/>
        <v>0.26270666763246309</v>
      </c>
      <c r="N19" s="41">
        <f t="shared" ref="N19" si="7">N18*(1+$O$19)^($D$17-N17-1)</f>
        <v>2.7365277878381571</v>
      </c>
      <c r="O19" s="17">
        <f>O13</f>
        <v>0.1</v>
      </c>
      <c r="P19" s="38" t="s">
        <v>3</v>
      </c>
    </row>
    <row r="20" spans="2:16" ht="14" thickBot="1" x14ac:dyDescent="0.2">
      <c r="B20" s="9" t="s">
        <v>82</v>
      </c>
      <c r="C20" s="8" t="s">
        <v>4</v>
      </c>
      <c r="D20" s="20">
        <f>SUM(D19:N19)</f>
        <v>8.0469120741502618</v>
      </c>
      <c r="E20" s="21"/>
      <c r="F20" s="21"/>
      <c r="G20" s="21"/>
      <c r="H20" s="21"/>
      <c r="I20" s="21"/>
      <c r="J20" s="21"/>
      <c r="K20" s="21"/>
      <c r="L20" s="21"/>
      <c r="M20" s="21"/>
      <c r="N20" s="21"/>
      <c r="O20" s="18">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0.34</v>
      </c>
      <c r="E23" s="41">
        <f>D8</f>
        <v>10.799999999999995</v>
      </c>
      <c r="F23" s="22">
        <f>E23*D23</f>
        <v>3.6719999999999988</v>
      </c>
      <c r="P23" s="38"/>
    </row>
    <row r="24" spans="2:16" x14ac:dyDescent="0.15">
      <c r="B24" s="9"/>
      <c r="C24" s="9" t="s">
        <v>15</v>
      </c>
      <c r="D24" s="76">
        <v>0.33</v>
      </c>
      <c r="E24" s="41">
        <f>D14</f>
        <v>30.436363636363634</v>
      </c>
      <c r="F24" s="22">
        <f>E24*D24</f>
        <v>10.044</v>
      </c>
      <c r="P24" s="38"/>
    </row>
    <row r="25" spans="2:16" ht="14" thickBot="1" x14ac:dyDescent="0.2">
      <c r="B25" s="9"/>
      <c r="C25" s="10" t="s">
        <v>28</v>
      </c>
      <c r="D25" s="76">
        <v>0.33</v>
      </c>
      <c r="E25" s="23">
        <f>D20</f>
        <v>8.0469120741502618</v>
      </c>
      <c r="F25" s="24">
        <f>E25*D25</f>
        <v>2.6554809844695866</v>
      </c>
      <c r="P25" s="38"/>
    </row>
    <row r="26" spans="2:16" ht="14" thickBot="1" x14ac:dyDescent="0.2">
      <c r="B26" s="9"/>
      <c r="C26" s="36" t="s">
        <v>87</v>
      </c>
      <c r="D26" s="36">
        <f ca="1">C3</f>
        <v>345.62</v>
      </c>
      <c r="E26" s="15" t="s">
        <v>11</v>
      </c>
      <c r="F26" s="16">
        <f>SUM(F23:F25)</f>
        <v>16.371480984469585</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55" priority="1" operator="containsText" text="overvalued">
      <formula>NOT(ISERROR(SEARCH("overvalued",D3)))</formula>
    </cfRule>
    <cfRule type="containsText" dxfId="54" priority="2" operator="containsText" text="undervalued">
      <formula>NOT(ISERROR(SEARCH("undervalued",D3)))</formula>
    </cfRule>
  </conditionalFormatting>
  <hyperlinks>
    <hyperlink ref="C30" r:id="rId1" xr:uid="{BD36E1C3-DDCB-584E-9944-AA146D5A9F38}"/>
    <hyperlink ref="B4" location="'COMPARATIVE TABLE'!A1" display="'COMPARATIVE TABLE'!A1" xr:uid="{BDFF5457-94DC-554E-B779-6F998E4D0B79}"/>
  </hyperlinks>
  <pageMargins left="0.7" right="0.7" top="0.78740157499999996" bottom="0.78740157499999996"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E8624-6DEF-9A43-8D74-78F0956F46C0}">
  <sheetPr codeName="Sheet30"/>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169</v>
      </c>
      <c r="C2" s="31" t="s">
        <v>32</v>
      </c>
      <c r="D2" s="32"/>
      <c r="E2" s="33"/>
      <c r="F2" s="33"/>
      <c r="G2" s="33"/>
      <c r="H2" s="33"/>
      <c r="I2" s="33"/>
      <c r="J2" s="33"/>
      <c r="K2" s="33"/>
      <c r="L2" s="33"/>
      <c r="M2" s="33"/>
      <c r="N2" s="33"/>
      <c r="O2" s="33"/>
      <c r="P2" s="34"/>
      <c r="S2" s="3" t="s">
        <v>7</v>
      </c>
    </row>
    <row r="3" spans="2:19" ht="14" thickBot="1" x14ac:dyDescent="0.2">
      <c r="B3" s="35" t="s">
        <v>86</v>
      </c>
      <c r="C3" s="36">
        <f ca="1">DATA!B5</f>
        <v>628.39</v>
      </c>
      <c r="D3" s="37"/>
      <c r="F3" s="69" t="s">
        <v>91</v>
      </c>
      <c r="G3" s="70"/>
      <c r="H3" s="70"/>
      <c r="I3" s="75">
        <v>0</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0.08</v>
      </c>
      <c r="P5" s="38" t="s">
        <v>1</v>
      </c>
      <c r="R5" s="1"/>
    </row>
    <row r="6" spans="2:19" x14ac:dyDescent="0.15">
      <c r="B6" s="9" t="s">
        <v>19</v>
      </c>
      <c r="C6" s="81">
        <v>29.7</v>
      </c>
      <c r="D6" s="41">
        <f>C6*(1+$O$5)</f>
        <v>32.076000000000001</v>
      </c>
      <c r="E6" s="41">
        <f>D6*(1+$O$5)</f>
        <v>34.64208</v>
      </c>
      <c r="F6" s="41">
        <f>E6*(1+$O$5)</f>
        <v>37.413446400000005</v>
      </c>
      <c r="G6" s="41">
        <f>F6*(1+$O$5)</f>
        <v>40.406522112000005</v>
      </c>
      <c r="H6" s="41">
        <f>G6*(1+$O$5)</f>
        <v>43.63904388096001</v>
      </c>
      <c r="I6" s="41">
        <f>H6*(1+$O$6)</f>
        <v>47.130167391436814</v>
      </c>
      <c r="J6" s="41">
        <f>I6*(1+$O$6)</f>
        <v>50.90058078275176</v>
      </c>
      <c r="K6" s="41">
        <f>J6*(1+$O$6)</f>
        <v>54.972627245371903</v>
      </c>
      <c r="L6" s="41">
        <f>K6*(1+$O$6)</f>
        <v>59.370437425001661</v>
      </c>
      <c r="M6" s="41">
        <f>L6*(1+$O$6)</f>
        <v>64.120072419001801</v>
      </c>
      <c r="N6" s="41">
        <f>L6*O8</f>
        <v>1187.4087485000332</v>
      </c>
      <c r="O6" s="66">
        <v>0.08</v>
      </c>
      <c r="P6" s="27" t="s">
        <v>2</v>
      </c>
    </row>
    <row r="7" spans="2:19" x14ac:dyDescent="0.15">
      <c r="B7" s="9"/>
      <c r="C7" s="7" t="str">
        <f>CONCATENATE(R8,O7*100,S8)</f>
        <v>PV(10%)</v>
      </c>
      <c r="D7" s="41">
        <f>D6*(1+$O$7)^($D$5-D5-1)*$I$3</f>
        <v>0</v>
      </c>
      <c r="E7" s="41">
        <f t="shared" ref="E7:M7" si="1">E6*(1+$O$7)^($D$5-E5-1)*$I$3</f>
        <v>0</v>
      </c>
      <c r="F7" s="41">
        <f t="shared" si="1"/>
        <v>0</v>
      </c>
      <c r="G7" s="41">
        <f t="shared" si="1"/>
        <v>0</v>
      </c>
      <c r="H7" s="41">
        <f t="shared" si="1"/>
        <v>0</v>
      </c>
      <c r="I7" s="41">
        <f t="shared" si="1"/>
        <v>0</v>
      </c>
      <c r="J7" s="41">
        <f t="shared" si="1"/>
        <v>0</v>
      </c>
      <c r="K7" s="41">
        <f t="shared" si="1"/>
        <v>0</v>
      </c>
      <c r="L7" s="41">
        <f t="shared" si="1"/>
        <v>0</v>
      </c>
      <c r="M7" s="41">
        <f t="shared" si="1"/>
        <v>0</v>
      </c>
      <c r="N7" s="41">
        <f t="shared" ref="N7" si="2">N6*(1+$O$7)^($D$5-N5-1)</f>
        <v>457.79747479410605</v>
      </c>
      <c r="O7" s="17">
        <v>0.1</v>
      </c>
      <c r="P7" s="38" t="s">
        <v>3</v>
      </c>
    </row>
    <row r="8" spans="2:19" ht="14" thickBot="1" x14ac:dyDescent="0.2">
      <c r="B8" s="9"/>
      <c r="C8" s="8" t="s">
        <v>26</v>
      </c>
      <c r="D8" s="20">
        <f>SUM(D7:N7)</f>
        <v>457.79747479410605</v>
      </c>
      <c r="E8" s="21"/>
      <c r="F8" s="21"/>
      <c r="G8" s="21"/>
      <c r="H8" s="21"/>
      <c r="I8" s="21"/>
      <c r="J8" s="21"/>
      <c r="K8" s="21"/>
      <c r="L8" s="21"/>
      <c r="M8" s="21"/>
      <c r="N8" s="21"/>
      <c r="O8" s="74">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0.12</v>
      </c>
      <c r="P11" s="38" t="s">
        <v>1</v>
      </c>
    </row>
    <row r="12" spans="2:19" x14ac:dyDescent="0.15">
      <c r="B12" s="9" t="s">
        <v>18</v>
      </c>
      <c r="C12" s="6">
        <f>C6</f>
        <v>29.7</v>
      </c>
      <c r="D12" s="41">
        <f>C12*(1+$O$11)</f>
        <v>33.264000000000003</v>
      </c>
      <c r="E12" s="41">
        <f>D12*(1+$O$11)</f>
        <v>37.255680000000005</v>
      </c>
      <c r="F12" s="41">
        <f>E12*(1+$O$11)</f>
        <v>41.726361600000011</v>
      </c>
      <c r="G12" s="41">
        <f>F12*(1+$O$11)</f>
        <v>46.733524992000014</v>
      </c>
      <c r="H12" s="41">
        <f>G12*(1+$O$11)</f>
        <v>52.341547991040024</v>
      </c>
      <c r="I12" s="41">
        <f>H12*(1+$O$12)</f>
        <v>57.575702790144028</v>
      </c>
      <c r="J12" s="41">
        <f>I12*(1+$O$12)</f>
        <v>63.333273069158437</v>
      </c>
      <c r="K12" s="41">
        <f>J12*(1+$O$12)</f>
        <v>69.666600376074285</v>
      </c>
      <c r="L12" s="41">
        <f>K12*(1+$O$12)</f>
        <v>76.633260413681725</v>
      </c>
      <c r="M12" s="41">
        <f>L12*(1+$O$12)</f>
        <v>84.296586455049905</v>
      </c>
      <c r="N12" s="41">
        <f>L12*O14</f>
        <v>1915.8315103420432</v>
      </c>
      <c r="O12" s="17">
        <v>0.1</v>
      </c>
      <c r="P12" s="27" t="s">
        <v>2</v>
      </c>
    </row>
    <row r="13" spans="2:19" x14ac:dyDescent="0.15">
      <c r="B13" s="9">
        <f>B7</f>
        <v>0</v>
      </c>
      <c r="C13" s="7" t="str">
        <f>C7</f>
        <v>PV(10%)</v>
      </c>
      <c r="D13" s="41">
        <f>D12*(1+$O$13)^($D$11-D11-1)*$I$3</f>
        <v>0</v>
      </c>
      <c r="E13" s="41">
        <f t="shared" ref="E13:M13" si="4">E12*(1+$O$13)^($D$11-E11-1)*$I$3</f>
        <v>0</v>
      </c>
      <c r="F13" s="41">
        <f t="shared" si="4"/>
        <v>0</v>
      </c>
      <c r="G13" s="41">
        <f t="shared" si="4"/>
        <v>0</v>
      </c>
      <c r="H13" s="41">
        <f t="shared" si="4"/>
        <v>0</v>
      </c>
      <c r="I13" s="41">
        <f t="shared" si="4"/>
        <v>0</v>
      </c>
      <c r="J13" s="41">
        <f t="shared" si="4"/>
        <v>0</v>
      </c>
      <c r="K13" s="41">
        <f t="shared" si="4"/>
        <v>0</v>
      </c>
      <c r="L13" s="41">
        <f t="shared" si="4"/>
        <v>0</v>
      </c>
      <c r="M13" s="41">
        <f t="shared" si="4"/>
        <v>0</v>
      </c>
      <c r="N13" s="41">
        <f>N12*(1+$O$7)^($D$5-N11-1)</f>
        <v>738.63598249001882</v>
      </c>
      <c r="O13" s="17">
        <f>O7</f>
        <v>0.1</v>
      </c>
      <c r="P13" s="38" t="s">
        <v>3</v>
      </c>
    </row>
    <row r="14" spans="2:19" ht="14" thickBot="1" x14ac:dyDescent="0.2">
      <c r="B14" s="9"/>
      <c r="C14" s="8" t="s">
        <v>4</v>
      </c>
      <c r="D14" s="20">
        <f>SUM(D13:N13)</f>
        <v>738.63598249001882</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9" t="s">
        <v>17</v>
      </c>
      <c r="C18" s="6">
        <f>C12</f>
        <v>29.7</v>
      </c>
      <c r="D18" s="41">
        <f>C18*(1+$O$17)</f>
        <v>29.7</v>
      </c>
      <c r="E18" s="41">
        <f>D18*(1+$O$17)</f>
        <v>29.7</v>
      </c>
      <c r="F18" s="41">
        <f>E18*(1+$O$17)</f>
        <v>29.7</v>
      </c>
      <c r="G18" s="41">
        <f>F18*(1+$O$17)</f>
        <v>29.7</v>
      </c>
      <c r="H18" s="41">
        <f>G18*(1+$O$17)</f>
        <v>29.7</v>
      </c>
      <c r="I18" s="41">
        <f>H18*(1+$O$18)</f>
        <v>30.888000000000002</v>
      </c>
      <c r="J18" s="41">
        <f>I18*(1+$O$18)</f>
        <v>32.123520000000006</v>
      </c>
      <c r="K18" s="41">
        <f>J18*(1+$O$18)</f>
        <v>33.408460800000007</v>
      </c>
      <c r="L18" s="41">
        <f>K18*(1+$O$18)</f>
        <v>34.744799232000005</v>
      </c>
      <c r="M18" s="41">
        <f>L18*(1+$O$18)</f>
        <v>36.13459120128001</v>
      </c>
      <c r="N18" s="41">
        <f>L18*O20</f>
        <v>416.93759078400007</v>
      </c>
      <c r="O18" s="17">
        <v>0.04</v>
      </c>
      <c r="P18" s="27" t="s">
        <v>2</v>
      </c>
    </row>
    <row r="19" spans="2:16" x14ac:dyDescent="0.15">
      <c r="B19" s="9" t="s">
        <v>81</v>
      </c>
      <c r="C19" s="7" t="str">
        <f>C13</f>
        <v>PV(10%)</v>
      </c>
      <c r="D19" s="41">
        <f>D18*(1+$O$19)^($D$17-D17-1)*$I$3</f>
        <v>0</v>
      </c>
      <c r="E19" s="41">
        <f t="shared" ref="E19:M19" si="6">E18*(1+$O$19)^($D$17-E17-1)*$I$3</f>
        <v>0</v>
      </c>
      <c r="F19" s="41">
        <f t="shared" si="6"/>
        <v>0</v>
      </c>
      <c r="G19" s="41">
        <f t="shared" si="6"/>
        <v>0</v>
      </c>
      <c r="H19" s="41">
        <f t="shared" si="6"/>
        <v>0</v>
      </c>
      <c r="I19" s="41">
        <f t="shared" si="6"/>
        <v>0</v>
      </c>
      <c r="J19" s="41">
        <f t="shared" si="6"/>
        <v>0</v>
      </c>
      <c r="K19" s="41">
        <f t="shared" si="6"/>
        <v>0</v>
      </c>
      <c r="L19" s="41">
        <f t="shared" si="6"/>
        <v>0</v>
      </c>
      <c r="M19" s="41">
        <f t="shared" si="6"/>
        <v>0</v>
      </c>
      <c r="N19" s="41">
        <f t="shared" ref="N19" si="7">N18*(1+$O$19)^($D$17-N17-1)</f>
        <v>160.74749023768729</v>
      </c>
      <c r="O19" s="17">
        <f>O13</f>
        <v>0.1</v>
      </c>
      <c r="P19" s="38" t="s">
        <v>3</v>
      </c>
    </row>
    <row r="20" spans="2:16" ht="14" thickBot="1" x14ac:dyDescent="0.2">
      <c r="B20" s="9" t="s">
        <v>82</v>
      </c>
      <c r="C20" s="8" t="s">
        <v>4</v>
      </c>
      <c r="D20" s="20">
        <f>SUM(D19:N19)</f>
        <v>160.74749023768729</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0.33</v>
      </c>
      <c r="E23" s="41">
        <f>D8</f>
        <v>457.79747479410605</v>
      </c>
      <c r="F23" s="22">
        <f>E23*D23</f>
        <v>151.07316668205502</v>
      </c>
      <c r="P23" s="38"/>
    </row>
    <row r="24" spans="2:16" x14ac:dyDescent="0.15">
      <c r="B24" s="9"/>
      <c r="C24" s="9" t="s">
        <v>15</v>
      </c>
      <c r="D24" s="76">
        <v>0.34</v>
      </c>
      <c r="E24" s="41">
        <f>D14</f>
        <v>738.63598249001882</v>
      </c>
      <c r="F24" s="22">
        <f>E24*D24</f>
        <v>251.1362340466064</v>
      </c>
      <c r="P24" s="38"/>
    </row>
    <row r="25" spans="2:16" ht="14" thickBot="1" x14ac:dyDescent="0.2">
      <c r="B25" s="9"/>
      <c r="C25" s="10" t="s">
        <v>28</v>
      </c>
      <c r="D25" s="76">
        <v>0.33</v>
      </c>
      <c r="E25" s="23">
        <f>D20</f>
        <v>160.74749023768729</v>
      </c>
      <c r="F25" s="24">
        <f>E25*D25</f>
        <v>53.04667177843681</v>
      </c>
      <c r="P25" s="38"/>
    </row>
    <row r="26" spans="2:16" ht="14" thickBot="1" x14ac:dyDescent="0.2">
      <c r="B26" s="9"/>
      <c r="C26" s="36" t="s">
        <v>87</v>
      </c>
      <c r="D26" s="36">
        <f>'COMPARATIVE TABLE'!C42</f>
        <v>0</v>
      </c>
      <c r="E26" s="15" t="s">
        <v>11</v>
      </c>
      <c r="F26" s="16">
        <f>SUM(F23:F25)</f>
        <v>455.25607250709822</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53" priority="1" operator="containsText" text="overvalued">
      <formula>NOT(ISERROR(SEARCH("overvalued",D3)))</formula>
    </cfRule>
    <cfRule type="containsText" dxfId="52" priority="2" operator="containsText" text="undervalued">
      <formula>NOT(ISERROR(SEARCH("undervalued",D3)))</formula>
    </cfRule>
  </conditionalFormatting>
  <hyperlinks>
    <hyperlink ref="C30" r:id="rId1" xr:uid="{1EA4B026-510E-E549-ADC9-E2B43EA273DA}"/>
    <hyperlink ref="B4" location="'COMPARATIVE TABLE'!A1" display="'COMPARATIVE TABLE'!A1" xr:uid="{2AE51F7C-3773-9942-A83B-8D47BF707156}"/>
  </hyperlinks>
  <pageMargins left="0.7" right="0.7" top="0.78740157499999996" bottom="0.78740157499999996"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66A5E-B780-254B-B536-385B15CE96BA}">
  <sheetPr codeName="Sheet5"/>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50</v>
      </c>
      <c r="C2" s="31" t="s">
        <v>32</v>
      </c>
      <c r="D2" s="32"/>
      <c r="E2" s="33"/>
      <c r="F2" s="33"/>
      <c r="G2" s="33"/>
      <c r="H2" s="33"/>
      <c r="I2" s="33"/>
      <c r="J2" s="33"/>
      <c r="K2" s="33"/>
      <c r="L2" s="33"/>
      <c r="M2" s="33"/>
      <c r="N2" s="33"/>
      <c r="O2" s="33"/>
      <c r="P2" s="34"/>
      <c r="S2" s="3" t="s">
        <v>7</v>
      </c>
    </row>
    <row r="3" spans="2:19" ht="14" thickBot="1" x14ac:dyDescent="0.2">
      <c r="B3" s="35">
        <f ca="1">DATA!B2</f>
        <v>373.07</v>
      </c>
      <c r="C3" s="36"/>
      <c r="D3" s="37"/>
      <c r="F3" s="69" t="s">
        <v>91</v>
      </c>
      <c r="G3" s="70"/>
      <c r="H3" s="70"/>
      <c r="I3" s="75">
        <v>0.24</v>
      </c>
      <c r="P3" s="38"/>
    </row>
    <row r="4" spans="2:19" ht="29" thickBot="1" x14ac:dyDescent="0.2">
      <c r="B4" s="39" t="s">
        <v>64</v>
      </c>
      <c r="N4" s="40" t="s">
        <v>5</v>
      </c>
      <c r="O4" s="4" t="s">
        <v>0</v>
      </c>
      <c r="P4" s="38"/>
    </row>
    <row r="5" spans="2:19" x14ac:dyDescent="0.15">
      <c r="B5" s="9" t="s">
        <v>8</v>
      </c>
      <c r="C5" s="89" t="s">
        <v>120</v>
      </c>
      <c r="D5" s="19">
        <v>2026</v>
      </c>
      <c r="E5" s="19">
        <f t="shared" ref="E5:M5" si="0">D5+1</f>
        <v>2027</v>
      </c>
      <c r="F5" s="19">
        <f t="shared" si="0"/>
        <v>2028</v>
      </c>
      <c r="G5" s="19">
        <f t="shared" si="0"/>
        <v>2029</v>
      </c>
      <c r="H5" s="19">
        <f t="shared" si="0"/>
        <v>2030</v>
      </c>
      <c r="I5" s="19">
        <f t="shared" si="0"/>
        <v>2031</v>
      </c>
      <c r="J5" s="19">
        <f t="shared" si="0"/>
        <v>2032</v>
      </c>
      <c r="K5" s="19">
        <f t="shared" si="0"/>
        <v>2033</v>
      </c>
      <c r="L5" s="19">
        <f t="shared" si="0"/>
        <v>2034</v>
      </c>
      <c r="M5" s="19">
        <f t="shared" si="0"/>
        <v>2035</v>
      </c>
      <c r="N5" s="19">
        <v>2035</v>
      </c>
      <c r="O5" s="66">
        <v>0.12</v>
      </c>
      <c r="P5" s="38" t="s">
        <v>1</v>
      </c>
      <c r="R5" s="1"/>
    </row>
    <row r="6" spans="2:19" x14ac:dyDescent="0.15">
      <c r="B6" s="9" t="s">
        <v>19</v>
      </c>
      <c r="C6" s="81">
        <v>15.99</v>
      </c>
      <c r="D6" s="41">
        <f>C6*(1+$O$5)</f>
        <v>17.908800000000003</v>
      </c>
      <c r="E6" s="41">
        <f>D6*(1+$O$5)</f>
        <v>20.057856000000005</v>
      </c>
      <c r="F6" s="41">
        <f>E6*(1+$O$5)</f>
        <v>22.464798720000008</v>
      </c>
      <c r="G6" s="41">
        <f>F6*(1+$O$5)</f>
        <v>25.160574566400012</v>
      </c>
      <c r="H6" s="41">
        <f>G6*(1+$O$5)</f>
        <v>28.179843514368017</v>
      </c>
      <c r="I6" s="41">
        <f>H6*(1+$O$6)</f>
        <v>30.152432560373779</v>
      </c>
      <c r="J6" s="41">
        <f>I6*(1+$O$6)</f>
        <v>32.263102839599945</v>
      </c>
      <c r="K6" s="41">
        <f>J6*(1+$O$6)</f>
        <v>34.521520038371946</v>
      </c>
      <c r="L6" s="41">
        <f>K6*(1+$O$6)</f>
        <v>36.938026441057985</v>
      </c>
      <c r="M6" s="41">
        <f>L6*(1+$O$6)</f>
        <v>39.523688291932046</v>
      </c>
      <c r="N6" s="41">
        <f>L6*O8</f>
        <v>738.76052882115971</v>
      </c>
      <c r="O6" s="66">
        <v>7.0000000000000007E-2</v>
      </c>
      <c r="P6" s="27" t="s">
        <v>2</v>
      </c>
    </row>
    <row r="7" spans="2:19" x14ac:dyDescent="0.15">
      <c r="B7" s="9"/>
      <c r="C7" s="7" t="str">
        <f>CONCATENATE(R8,O7*100,S8)</f>
        <v>PV(10%)</v>
      </c>
      <c r="D7" s="41">
        <f>D6*(1+$O$7)^($D$5-D5-1)*$I$3</f>
        <v>3.9073745454545463</v>
      </c>
      <c r="E7" s="41">
        <f t="shared" ref="E7:M7" si="1">E6*(1+$O$7)^($D$5-E5-1)*$I$3</f>
        <v>3.9784177190082648</v>
      </c>
      <c r="F7" s="41">
        <f t="shared" si="1"/>
        <v>4.0507525866265963</v>
      </c>
      <c r="G7" s="41">
        <f t="shared" si="1"/>
        <v>4.1244026336561719</v>
      </c>
      <c r="H7" s="41">
        <f t="shared" si="1"/>
        <v>4.1993917724499203</v>
      </c>
      <c r="I7" s="41">
        <f t="shared" si="1"/>
        <v>4.0848629059285591</v>
      </c>
      <c r="J7" s="41">
        <f t="shared" si="1"/>
        <v>3.9734575539486889</v>
      </c>
      <c r="K7" s="41">
        <f t="shared" si="1"/>
        <v>3.865090529750089</v>
      </c>
      <c r="L7" s="41">
        <f t="shared" si="1"/>
        <v>3.7596789698478137</v>
      </c>
      <c r="M7" s="41">
        <f t="shared" si="1"/>
        <v>3.6571422706701457</v>
      </c>
      <c r="N7" s="41">
        <f t="shared" ref="N7" si="2">N6*(1+$O$7)^($D$5-N5-1)</f>
        <v>284.82416438241012</v>
      </c>
      <c r="O7" s="17">
        <v>0.1</v>
      </c>
      <c r="P7" s="38" t="s">
        <v>3</v>
      </c>
    </row>
    <row r="8" spans="2:19" ht="14" thickBot="1" x14ac:dyDescent="0.2">
      <c r="B8" s="9"/>
      <c r="C8" s="8" t="s">
        <v>26</v>
      </c>
      <c r="D8" s="20">
        <f>SUM(D7:N7)</f>
        <v>324.42473586975092</v>
      </c>
      <c r="E8" s="21"/>
      <c r="F8" s="21"/>
      <c r="G8" s="21"/>
      <c r="H8" s="21"/>
      <c r="I8" s="21"/>
      <c r="J8" s="21"/>
      <c r="K8" s="21"/>
      <c r="L8" s="21"/>
      <c r="M8" s="21"/>
      <c r="N8" s="21"/>
      <c r="O8" s="74">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2026</v>
      </c>
      <c r="E11" s="19">
        <f t="shared" ref="E11:M11" si="3">D11+1</f>
        <v>2027</v>
      </c>
      <c r="F11" s="19">
        <f t="shared" si="3"/>
        <v>2028</v>
      </c>
      <c r="G11" s="19">
        <f t="shared" si="3"/>
        <v>2029</v>
      </c>
      <c r="H11" s="19">
        <f t="shared" si="3"/>
        <v>2030</v>
      </c>
      <c r="I11" s="19">
        <f t="shared" si="3"/>
        <v>2031</v>
      </c>
      <c r="J11" s="19">
        <f t="shared" si="3"/>
        <v>2032</v>
      </c>
      <c r="K11" s="19">
        <f t="shared" si="3"/>
        <v>2033</v>
      </c>
      <c r="L11" s="19">
        <f t="shared" si="3"/>
        <v>2034</v>
      </c>
      <c r="M11" s="19">
        <f t="shared" si="3"/>
        <v>2035</v>
      </c>
      <c r="N11" s="19">
        <f>N5</f>
        <v>2035</v>
      </c>
      <c r="O11" s="17">
        <v>0.15</v>
      </c>
      <c r="P11" s="38" t="s">
        <v>1</v>
      </c>
    </row>
    <row r="12" spans="2:19" x14ac:dyDescent="0.15">
      <c r="B12" s="9" t="s">
        <v>18</v>
      </c>
      <c r="C12" s="6">
        <f>C6</f>
        <v>15.99</v>
      </c>
      <c r="D12" s="41">
        <f>C12*(1+$O$11)</f>
        <v>18.388500000000001</v>
      </c>
      <c r="E12" s="41">
        <f>D12*(1+$O$11)</f>
        <v>21.146774999999998</v>
      </c>
      <c r="F12" s="41">
        <f>E12*(1+$O$11)</f>
        <v>24.318791249999997</v>
      </c>
      <c r="G12" s="41">
        <f>F12*(1+$O$11)</f>
        <v>27.966609937499992</v>
      </c>
      <c r="H12" s="41">
        <f>G12*(1+$O$11)</f>
        <v>32.161601428124989</v>
      </c>
      <c r="I12" s="41">
        <f>H12*(1+$O$12)</f>
        <v>35.377761570937494</v>
      </c>
      <c r="J12" s="41">
        <f>I12*(1+$O$12)</f>
        <v>38.915537728031246</v>
      </c>
      <c r="K12" s="41">
        <f>J12*(1+$O$12)</f>
        <v>42.807091500834375</v>
      </c>
      <c r="L12" s="41">
        <f>K12*(1+$O$12)</f>
        <v>47.087800650917814</v>
      </c>
      <c r="M12" s="41">
        <f>L12*(1+$O$12)</f>
        <v>51.796580716009601</v>
      </c>
      <c r="N12" s="41">
        <f>L12*O14</f>
        <v>941.75601301835627</v>
      </c>
      <c r="O12" s="17">
        <v>0.1</v>
      </c>
      <c r="P12" s="27" t="s">
        <v>2</v>
      </c>
    </row>
    <row r="13" spans="2:19" x14ac:dyDescent="0.15">
      <c r="B13" s="9">
        <f>B7</f>
        <v>0</v>
      </c>
      <c r="C13" s="7" t="str">
        <f>C7</f>
        <v>PV(10%)</v>
      </c>
      <c r="D13" s="41">
        <f>D12*(1+$O$13)^($D$11-D11-1)*$I$3</f>
        <v>4.012036363636363</v>
      </c>
      <c r="E13" s="41">
        <f t="shared" ref="E13:M13" si="4">E12*(1+$O$13)^($D$11-E11-1)*$I$3</f>
        <v>4.1944016528925614</v>
      </c>
      <c r="F13" s="41">
        <f t="shared" si="4"/>
        <v>4.3850562734785852</v>
      </c>
      <c r="G13" s="41">
        <f t="shared" si="4"/>
        <v>4.5843770131821566</v>
      </c>
      <c r="H13" s="41">
        <f t="shared" si="4"/>
        <v>4.7927577865086173</v>
      </c>
      <c r="I13" s="41">
        <f t="shared" si="4"/>
        <v>4.7927577865086182</v>
      </c>
      <c r="J13" s="41">
        <f t="shared" si="4"/>
        <v>4.7927577865086173</v>
      </c>
      <c r="K13" s="41">
        <f t="shared" si="4"/>
        <v>4.7927577865086182</v>
      </c>
      <c r="L13" s="41">
        <f t="shared" si="4"/>
        <v>4.7927577865086182</v>
      </c>
      <c r="M13" s="41">
        <f t="shared" si="4"/>
        <v>4.7927577865086182</v>
      </c>
      <c r="N13" s="41">
        <f>N12*(1+$O$7)^($D$5-N11-1)</f>
        <v>363.08771109913772</v>
      </c>
      <c r="O13" s="17">
        <f>O7</f>
        <v>0.1</v>
      </c>
      <c r="P13" s="38" t="s">
        <v>3</v>
      </c>
    </row>
    <row r="14" spans="2:19" ht="14" thickBot="1" x14ac:dyDescent="0.2">
      <c r="B14" s="9"/>
      <c r="C14" s="8" t="s">
        <v>4</v>
      </c>
      <c r="D14" s="20">
        <f>SUM(D13:N13)</f>
        <v>409.02012912137911</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2026</v>
      </c>
      <c r="E17" s="19">
        <f t="shared" ref="E17:M17" si="5">D17+1</f>
        <v>2027</v>
      </c>
      <c r="F17" s="19">
        <f t="shared" si="5"/>
        <v>2028</v>
      </c>
      <c r="G17" s="19">
        <f t="shared" si="5"/>
        <v>2029</v>
      </c>
      <c r="H17" s="19">
        <f t="shared" si="5"/>
        <v>2030</v>
      </c>
      <c r="I17" s="19">
        <f t="shared" si="5"/>
        <v>2031</v>
      </c>
      <c r="J17" s="19">
        <f t="shared" si="5"/>
        <v>2032</v>
      </c>
      <c r="K17" s="19">
        <f t="shared" si="5"/>
        <v>2033</v>
      </c>
      <c r="L17" s="19">
        <f t="shared" si="5"/>
        <v>2034</v>
      </c>
      <c r="M17" s="19">
        <f t="shared" si="5"/>
        <v>2035</v>
      </c>
      <c r="N17" s="19">
        <f>N11</f>
        <v>2035</v>
      </c>
      <c r="O17" s="17">
        <v>0.05</v>
      </c>
      <c r="P17" s="38" t="s">
        <v>1</v>
      </c>
    </row>
    <row r="18" spans="2:16" x14ac:dyDescent="0.15">
      <c r="B18" s="9" t="s">
        <v>17</v>
      </c>
      <c r="C18" s="6">
        <f>C12</f>
        <v>15.99</v>
      </c>
      <c r="D18" s="41">
        <f>C18*(1+$O$17)</f>
        <v>16.7895</v>
      </c>
      <c r="E18" s="41">
        <f>D18*(1+$O$17)</f>
        <v>17.628975000000001</v>
      </c>
      <c r="F18" s="41">
        <f>E18*(1+$O$17)</f>
        <v>18.510423750000001</v>
      </c>
      <c r="G18" s="41">
        <f>F18*(1+$O$17)</f>
        <v>19.4359449375</v>
      </c>
      <c r="H18" s="41">
        <f>G18*(1+$O$17)</f>
        <v>20.407742184375</v>
      </c>
      <c r="I18" s="41">
        <f>H18*(1+$O$18)</f>
        <v>21.22405187175</v>
      </c>
      <c r="J18" s="41">
        <f>I18*(1+$O$18)</f>
        <v>22.073013946620001</v>
      </c>
      <c r="K18" s="41">
        <f>J18*(1+$O$18)</f>
        <v>22.955934504484802</v>
      </c>
      <c r="L18" s="41">
        <f>K18*(1+$O$18)</f>
        <v>23.874171884664193</v>
      </c>
      <c r="M18" s="41">
        <f>L18*(1+$O$18)</f>
        <v>24.82913876005076</v>
      </c>
      <c r="N18" s="41">
        <f>L18*O20</f>
        <v>358.11257826996291</v>
      </c>
      <c r="O18" s="17">
        <v>0.04</v>
      </c>
      <c r="P18" s="27" t="s">
        <v>2</v>
      </c>
    </row>
    <row r="19" spans="2:16" x14ac:dyDescent="0.15">
      <c r="B19" s="9" t="s">
        <v>81</v>
      </c>
      <c r="C19" s="7" t="str">
        <f>C13</f>
        <v>PV(10%)</v>
      </c>
      <c r="D19" s="41">
        <f>D18*(1+$O$19)^($D$17-D17-1)*$I$3</f>
        <v>3.6631636363636364</v>
      </c>
      <c r="E19" s="41">
        <f t="shared" ref="E19:M19" si="6">E18*(1+$O$19)^($D$17-E17-1)*$I$3</f>
        <v>3.4966561983471069</v>
      </c>
      <c r="F19" s="41">
        <f t="shared" si="6"/>
        <v>3.3377172802404198</v>
      </c>
      <c r="G19" s="41">
        <f t="shared" si="6"/>
        <v>3.1860028584113098</v>
      </c>
      <c r="H19" s="41">
        <f t="shared" si="6"/>
        <v>3.0411845466653409</v>
      </c>
      <c r="I19" s="41">
        <f t="shared" si="6"/>
        <v>2.8753017532108673</v>
      </c>
      <c r="J19" s="41">
        <f t="shared" si="6"/>
        <v>2.7184671121266382</v>
      </c>
      <c r="K19" s="41">
        <f t="shared" si="6"/>
        <v>2.5701870878288218</v>
      </c>
      <c r="L19" s="41">
        <f t="shared" si="6"/>
        <v>2.4299950648563402</v>
      </c>
      <c r="M19" s="41">
        <f t="shared" si="6"/>
        <v>2.2974498795005398</v>
      </c>
      <c r="N19" s="41">
        <f t="shared" ref="N19" si="7">N18*(1+$O$19)^($D$17-N17-1)</f>
        <v>138.06790141229206</v>
      </c>
      <c r="O19" s="17">
        <f>O13</f>
        <v>0.1</v>
      </c>
      <c r="P19" s="38" t="s">
        <v>3</v>
      </c>
    </row>
    <row r="20" spans="2:16" ht="14" thickBot="1" x14ac:dyDescent="0.2">
      <c r="B20" s="9" t="s">
        <v>82</v>
      </c>
      <c r="C20" s="8" t="s">
        <v>4</v>
      </c>
      <c r="D20" s="20">
        <f>SUM(D19:N19)</f>
        <v>167.68402682984308</v>
      </c>
      <c r="E20" s="21"/>
      <c r="F20" s="21"/>
      <c r="G20" s="21"/>
      <c r="H20" s="21"/>
      <c r="I20" s="21"/>
      <c r="J20" s="21"/>
      <c r="K20" s="21"/>
      <c r="L20" s="21"/>
      <c r="M20" s="21"/>
      <c r="N20" s="21"/>
      <c r="O20" s="18">
        <v>15</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0.33</v>
      </c>
      <c r="E23" s="41">
        <f>D8</f>
        <v>324.42473586975092</v>
      </c>
      <c r="F23" s="22">
        <f>E23*D23</f>
        <v>107.06016283701781</v>
      </c>
      <c r="P23" s="38"/>
    </row>
    <row r="24" spans="2:16" x14ac:dyDescent="0.15">
      <c r="B24" s="9"/>
      <c r="C24" s="9" t="s">
        <v>15</v>
      </c>
      <c r="D24" s="76">
        <v>0.34</v>
      </c>
      <c r="E24" s="41">
        <f>D14</f>
        <v>409.02012912137911</v>
      </c>
      <c r="F24" s="22">
        <f>E24*D24</f>
        <v>139.0668439012689</v>
      </c>
      <c r="P24" s="38"/>
    </row>
    <row r="25" spans="2:16" ht="14" thickBot="1" x14ac:dyDescent="0.2">
      <c r="B25" s="9"/>
      <c r="C25" s="10" t="s">
        <v>28</v>
      </c>
      <c r="D25" s="76">
        <v>0.33</v>
      </c>
      <c r="E25" s="23">
        <f>D20</f>
        <v>167.68402682984308</v>
      </c>
      <c r="F25" s="24">
        <f>E25*D25</f>
        <v>55.335728853848217</v>
      </c>
      <c r="P25" s="38"/>
    </row>
    <row r="26" spans="2:16" ht="14" thickBot="1" x14ac:dyDescent="0.2">
      <c r="B26" s="9"/>
      <c r="C26" s="36" t="s">
        <v>87</v>
      </c>
      <c r="D26" s="36">
        <f ca="1">B3</f>
        <v>373.07</v>
      </c>
      <c r="E26" s="15" t="s">
        <v>11</v>
      </c>
      <c r="F26" s="16">
        <f>SUM(F23:F25)</f>
        <v>301.46273559213489</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51" priority="1" operator="containsText" text="overvalued">
      <formula>NOT(ISERROR(SEARCH("overvalued",D3)))</formula>
    </cfRule>
    <cfRule type="containsText" dxfId="50" priority="2" operator="containsText" text="undervalued">
      <formula>NOT(ISERROR(SEARCH("undervalued",D3)))</formula>
    </cfRule>
  </conditionalFormatting>
  <hyperlinks>
    <hyperlink ref="C30" r:id="rId1" xr:uid="{DBFB3CBF-9072-2344-BD5E-8D063819C58E}"/>
    <hyperlink ref="B4" location="'COMPARATIVE TABLE'!A1" display="'COMPARATIVE TABLE'!A1" xr:uid="{B3A65C43-F997-1D48-92FC-AD2BE929FDDA}"/>
  </hyperlinks>
  <pageMargins left="0.7" right="0.7" top="0.78740157499999996" bottom="0.78740157499999996"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1620D-B74F-194F-A2C7-408B81C930C5}">
  <sheetPr codeName="Sheet6"/>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166</v>
      </c>
      <c r="C2" s="31" t="s">
        <v>32</v>
      </c>
      <c r="D2" s="32"/>
      <c r="E2" s="33"/>
      <c r="F2" s="33"/>
      <c r="G2" s="33"/>
      <c r="H2" s="33"/>
      <c r="I2" s="33"/>
      <c r="J2" s="33"/>
      <c r="K2" s="33"/>
      <c r="L2" s="33"/>
      <c r="M2" s="33"/>
      <c r="N2" s="33"/>
      <c r="O2" s="33"/>
      <c r="P2" s="34"/>
      <c r="S2" s="3" t="s">
        <v>7</v>
      </c>
    </row>
    <row r="3" spans="2:19" ht="14" thickBot="1" x14ac:dyDescent="0.2">
      <c r="B3" s="35" t="s">
        <v>86</v>
      </c>
      <c r="C3" s="36">
        <f ca="1">'COMPARATIVE TABLE'!C3</f>
        <v>183.91</v>
      </c>
      <c r="D3" s="37"/>
      <c r="F3" s="69" t="s">
        <v>91</v>
      </c>
      <c r="G3" s="70"/>
      <c r="H3" s="70"/>
      <c r="I3" s="75">
        <v>1.2999999999999999E-2</v>
      </c>
      <c r="P3" s="38"/>
    </row>
    <row r="4" spans="2:19" ht="29" thickBot="1" x14ac:dyDescent="0.2">
      <c r="B4" s="39" t="s">
        <v>64</v>
      </c>
      <c r="N4" s="40" t="s">
        <v>5</v>
      </c>
      <c r="O4" s="4" t="s">
        <v>0</v>
      </c>
      <c r="P4" s="38"/>
    </row>
    <row r="5" spans="2:19" x14ac:dyDescent="0.15">
      <c r="B5" s="9" t="s">
        <v>8</v>
      </c>
      <c r="C5" s="89" t="s">
        <v>201</v>
      </c>
      <c r="D5" s="19">
        <v>2026</v>
      </c>
      <c r="E5" s="19">
        <f t="shared" ref="E5:M5" si="0">D5+1</f>
        <v>2027</v>
      </c>
      <c r="F5" s="19">
        <f t="shared" si="0"/>
        <v>2028</v>
      </c>
      <c r="G5" s="19">
        <f t="shared" si="0"/>
        <v>2029</v>
      </c>
      <c r="H5" s="19">
        <f t="shared" si="0"/>
        <v>2030</v>
      </c>
      <c r="I5" s="19">
        <f t="shared" si="0"/>
        <v>2031</v>
      </c>
      <c r="J5" s="19">
        <f t="shared" si="0"/>
        <v>2032</v>
      </c>
      <c r="K5" s="19">
        <f t="shared" si="0"/>
        <v>2033</v>
      </c>
      <c r="L5" s="19">
        <f t="shared" si="0"/>
        <v>2034</v>
      </c>
      <c r="M5" s="19">
        <f t="shared" si="0"/>
        <v>2035</v>
      </c>
      <c r="N5" s="19">
        <v>2035</v>
      </c>
      <c r="O5" s="66">
        <v>0.15</v>
      </c>
      <c r="P5" s="38" t="s">
        <v>1</v>
      </c>
      <c r="R5" s="1"/>
    </row>
    <row r="6" spans="2:19" x14ac:dyDescent="0.15">
      <c r="B6" s="9" t="s">
        <v>19</v>
      </c>
      <c r="C6" s="81">
        <v>4.03</v>
      </c>
      <c r="D6" s="41">
        <f>C6*(1+$O$5)</f>
        <v>4.6345000000000001</v>
      </c>
      <c r="E6" s="41">
        <f>D6*(1+$O$5)</f>
        <v>5.3296749999999999</v>
      </c>
      <c r="F6" s="41">
        <f>E6*(1+$O$5)</f>
        <v>6.1291262499999997</v>
      </c>
      <c r="G6" s="41">
        <f>F6*(1+$O$5)</f>
        <v>7.0484951874999995</v>
      </c>
      <c r="H6" s="41">
        <f>G6*(1+$O$5)</f>
        <v>8.1057694656249986</v>
      </c>
      <c r="I6" s="41">
        <f>H6*(1+$O$6)</f>
        <v>8.9163464121874991</v>
      </c>
      <c r="J6" s="41">
        <f>I6*(1+$O$6)</f>
        <v>9.8079810534062499</v>
      </c>
      <c r="K6" s="41">
        <f>J6*(1+$O$6)</f>
        <v>10.788779158746875</v>
      </c>
      <c r="L6" s="41">
        <f>K6*(1+$O$6)</f>
        <v>11.867657074621563</v>
      </c>
      <c r="M6" s="41">
        <f>L6*(1+$O$6)</f>
        <v>13.054422782083721</v>
      </c>
      <c r="N6" s="41">
        <f>L6*O8</f>
        <v>237.35314149243126</v>
      </c>
      <c r="O6" s="66">
        <v>0.1</v>
      </c>
      <c r="P6" s="27" t="s">
        <v>2</v>
      </c>
    </row>
    <row r="7" spans="2:19" x14ac:dyDescent="0.15">
      <c r="B7" s="9"/>
      <c r="C7" s="7" t="str">
        <f>CONCATENATE(R8,O7*100,S8)</f>
        <v>PV(10%)</v>
      </c>
      <c r="D7" s="41">
        <f>D6*(1+$O$7)^($D$5-D5-1)*$I$3</f>
        <v>5.4771363636363632E-2</v>
      </c>
      <c r="E7" s="41">
        <f t="shared" ref="E7:M7" si="1">E6*(1+$O$7)^($D$5-E5-1)*$I$3</f>
        <v>5.7260971074380156E-2</v>
      </c>
      <c r="F7" s="41">
        <f t="shared" si="1"/>
        <v>5.9863742486851966E-2</v>
      </c>
      <c r="G7" s="41">
        <f t="shared" si="1"/>
        <v>6.2584821690799777E-2</v>
      </c>
      <c r="H7" s="41">
        <f t="shared" si="1"/>
        <v>6.5429586313108856E-2</v>
      </c>
      <c r="I7" s="41">
        <f t="shared" si="1"/>
        <v>6.5429586313108856E-2</v>
      </c>
      <c r="J7" s="41">
        <f t="shared" si="1"/>
        <v>6.5429586313108842E-2</v>
      </c>
      <c r="K7" s="41">
        <f t="shared" si="1"/>
        <v>6.5429586313108856E-2</v>
      </c>
      <c r="L7" s="41">
        <f t="shared" si="1"/>
        <v>6.5429586313108856E-2</v>
      </c>
      <c r="M7" s="41">
        <f t="shared" si="1"/>
        <v>6.5429586313108856E-2</v>
      </c>
      <c r="N7" s="41">
        <f t="shared" ref="N7" si="2">N6*(1+$O$7)^($D$5-N5-1)</f>
        <v>91.509910927424968</v>
      </c>
      <c r="O7" s="17">
        <v>0.1</v>
      </c>
      <c r="P7" s="38" t="s">
        <v>3</v>
      </c>
    </row>
    <row r="8" spans="2:19" ht="14" thickBot="1" x14ac:dyDescent="0.2">
      <c r="B8" s="9"/>
      <c r="C8" s="8" t="s">
        <v>26</v>
      </c>
      <c r="D8" s="20">
        <f>SUM(D7:N7)</f>
        <v>92.136969344192011</v>
      </c>
      <c r="E8" s="21"/>
      <c r="F8" s="21"/>
      <c r="G8" s="21"/>
      <c r="H8" s="21"/>
      <c r="I8" s="21"/>
      <c r="J8" s="21"/>
      <c r="K8" s="21"/>
      <c r="L8" s="21"/>
      <c r="M8" s="21"/>
      <c r="N8" s="21"/>
      <c r="O8" s="74">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 PER SHARE</v>
      </c>
      <c r="D11" s="19">
        <f>D5</f>
        <v>2026</v>
      </c>
      <c r="E11" s="19">
        <f t="shared" ref="E11:M11" si="3">D11+1</f>
        <v>2027</v>
      </c>
      <c r="F11" s="19">
        <f t="shared" si="3"/>
        <v>2028</v>
      </c>
      <c r="G11" s="19">
        <f t="shared" si="3"/>
        <v>2029</v>
      </c>
      <c r="H11" s="19">
        <f t="shared" si="3"/>
        <v>2030</v>
      </c>
      <c r="I11" s="19">
        <f t="shared" si="3"/>
        <v>2031</v>
      </c>
      <c r="J11" s="19">
        <f t="shared" si="3"/>
        <v>2032</v>
      </c>
      <c r="K11" s="19">
        <f t="shared" si="3"/>
        <v>2033</v>
      </c>
      <c r="L11" s="19">
        <f t="shared" si="3"/>
        <v>2034</v>
      </c>
      <c r="M11" s="19">
        <f t="shared" si="3"/>
        <v>2035</v>
      </c>
      <c r="N11" s="19">
        <f>N5</f>
        <v>2035</v>
      </c>
      <c r="O11" s="17">
        <v>0.25</v>
      </c>
      <c r="P11" s="38" t="s">
        <v>1</v>
      </c>
    </row>
    <row r="12" spans="2:19" x14ac:dyDescent="0.15">
      <c r="B12" s="9" t="s">
        <v>18</v>
      </c>
      <c r="C12" s="6">
        <f>C6</f>
        <v>4.03</v>
      </c>
      <c r="D12" s="41">
        <f>C12*(1+$O$11)</f>
        <v>5.0375000000000005</v>
      </c>
      <c r="E12" s="41">
        <f>D12*(1+$O$11)</f>
        <v>6.2968750000000009</v>
      </c>
      <c r="F12" s="41">
        <f>E12*(1+$O$11)</f>
        <v>7.8710937500000009</v>
      </c>
      <c r="G12" s="41">
        <f>F12*(1+$O$11)</f>
        <v>9.8388671875000018</v>
      </c>
      <c r="H12" s="41">
        <f>G12*(1+$O$11)</f>
        <v>12.298583984375002</v>
      </c>
      <c r="I12" s="41">
        <f>H12*(1+$O$12)</f>
        <v>13.774414062500004</v>
      </c>
      <c r="J12" s="41">
        <f>I12*(1+$O$12)</f>
        <v>15.427343750000006</v>
      </c>
      <c r="K12" s="41">
        <f>J12*(1+$O$12)</f>
        <v>17.278625000000009</v>
      </c>
      <c r="L12" s="41">
        <f>K12*(1+$O$12)</f>
        <v>19.352060000000012</v>
      </c>
      <c r="M12" s="41">
        <f>L12*(1+$O$12)</f>
        <v>21.674307200000015</v>
      </c>
      <c r="N12" s="41">
        <f>L12*O14</f>
        <v>483.80150000000032</v>
      </c>
      <c r="O12" s="17">
        <v>0.12</v>
      </c>
      <c r="P12" s="27" t="s">
        <v>2</v>
      </c>
    </row>
    <row r="13" spans="2:19" x14ac:dyDescent="0.15">
      <c r="B13" s="9">
        <f>B7</f>
        <v>0</v>
      </c>
      <c r="C13" s="7" t="str">
        <f>C7</f>
        <v>PV(10%)</v>
      </c>
      <c r="D13" s="41">
        <f>D12*(1+$O$13)^($D$11-D11-1)*$I$3</f>
        <v>5.9534090909090912E-2</v>
      </c>
      <c r="E13" s="41">
        <f t="shared" ref="E13:M13" si="4">E12*(1+$O$13)^($D$11-E11-1)*$I$3</f>
        <v>6.7652376033057848E-2</v>
      </c>
      <c r="F13" s="41">
        <f t="shared" si="4"/>
        <v>7.6877700037565722E-2</v>
      </c>
      <c r="G13" s="41">
        <f t="shared" si="4"/>
        <v>8.736102276996105E-2</v>
      </c>
      <c r="H13" s="41">
        <f t="shared" si="4"/>
        <v>9.9273889511319366E-2</v>
      </c>
      <c r="I13" s="41">
        <f t="shared" si="4"/>
        <v>0.10107886932061609</v>
      </c>
      <c r="J13" s="41">
        <f t="shared" si="4"/>
        <v>0.10291666694462728</v>
      </c>
      <c r="K13" s="41">
        <f t="shared" si="4"/>
        <v>0.10478787907089325</v>
      </c>
      <c r="L13" s="41">
        <f t="shared" si="4"/>
        <v>0.10669311323581859</v>
      </c>
      <c r="M13" s="41">
        <f t="shared" si="4"/>
        <v>0.10863298802192439</v>
      </c>
      <c r="N13" s="41">
        <f>N12*(1+$O$7)^($D$5-N11-1)</f>
        <v>186.5264217409416</v>
      </c>
      <c r="O13" s="17">
        <f>O7</f>
        <v>0.1</v>
      </c>
      <c r="P13" s="38" t="s">
        <v>3</v>
      </c>
    </row>
    <row r="14" spans="2:19" ht="14" thickBot="1" x14ac:dyDescent="0.2">
      <c r="B14" s="9"/>
      <c r="C14" s="8" t="s">
        <v>4</v>
      </c>
      <c r="D14" s="20">
        <f>SUM(D13:N13)</f>
        <v>187.44123033679648</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 PER SHARE</v>
      </c>
      <c r="D17" s="19">
        <f>D11</f>
        <v>2026</v>
      </c>
      <c r="E17" s="19">
        <f t="shared" ref="E17:M17" si="5">D17+1</f>
        <v>2027</v>
      </c>
      <c r="F17" s="19">
        <f t="shared" si="5"/>
        <v>2028</v>
      </c>
      <c r="G17" s="19">
        <f t="shared" si="5"/>
        <v>2029</v>
      </c>
      <c r="H17" s="19">
        <f t="shared" si="5"/>
        <v>2030</v>
      </c>
      <c r="I17" s="19">
        <f t="shared" si="5"/>
        <v>2031</v>
      </c>
      <c r="J17" s="19">
        <f t="shared" si="5"/>
        <v>2032</v>
      </c>
      <c r="K17" s="19">
        <f t="shared" si="5"/>
        <v>2033</v>
      </c>
      <c r="L17" s="19">
        <f t="shared" si="5"/>
        <v>2034</v>
      </c>
      <c r="M17" s="19">
        <f t="shared" si="5"/>
        <v>2035</v>
      </c>
      <c r="N17" s="19">
        <f>N11</f>
        <v>2035</v>
      </c>
      <c r="O17" s="17">
        <v>0</v>
      </c>
      <c r="P17" s="38" t="s">
        <v>1</v>
      </c>
    </row>
    <row r="18" spans="2:16" x14ac:dyDescent="0.15">
      <c r="B18" s="9" t="s">
        <v>17</v>
      </c>
      <c r="C18" s="6">
        <f>C12</f>
        <v>4.03</v>
      </c>
      <c r="D18" s="41">
        <f>C18*(1+$O$17)</f>
        <v>4.03</v>
      </c>
      <c r="E18" s="41">
        <f>D18*(1+$O$17)</f>
        <v>4.03</v>
      </c>
      <c r="F18" s="41">
        <f>E18*(1+$O$17)</f>
        <v>4.03</v>
      </c>
      <c r="G18" s="41">
        <f>F18*(1+$O$17)</f>
        <v>4.03</v>
      </c>
      <c r="H18" s="41">
        <f>G18*(1+$O$17)</f>
        <v>4.03</v>
      </c>
      <c r="I18" s="41">
        <f>H18*(1+$O$18)</f>
        <v>4.3121000000000009</v>
      </c>
      <c r="J18" s="41">
        <f>I18*(1+$O$18)</f>
        <v>4.6139470000000014</v>
      </c>
      <c r="K18" s="41">
        <f>J18*(1+$O$18)</f>
        <v>4.936923290000002</v>
      </c>
      <c r="L18" s="41">
        <f>K18*(1+$O$18)</f>
        <v>5.2825079203000023</v>
      </c>
      <c r="M18" s="41">
        <f>L18*(1+$O$18)</f>
        <v>5.6522834747210027</v>
      </c>
      <c r="N18" s="41">
        <f>L18*O20</f>
        <v>79.23761880450003</v>
      </c>
      <c r="O18" s="17">
        <v>7.0000000000000007E-2</v>
      </c>
      <c r="P18" s="27" t="s">
        <v>2</v>
      </c>
    </row>
    <row r="19" spans="2:16" x14ac:dyDescent="0.15">
      <c r="B19" s="9" t="s">
        <v>81</v>
      </c>
      <c r="C19" s="7" t="str">
        <f>C13</f>
        <v>PV(10%)</v>
      </c>
      <c r="D19" s="41">
        <f>D18*(1+$O$19)^($D$17-D17-1)*$I$3</f>
        <v>4.7627272727272726E-2</v>
      </c>
      <c r="E19" s="41">
        <f t="shared" ref="E19:M19" si="6">E18*(1+$O$19)^($D$17-E17-1)*$I$3</f>
        <v>4.3297520661157017E-2</v>
      </c>
      <c r="F19" s="41">
        <f t="shared" si="6"/>
        <v>3.9361382419233648E-2</v>
      </c>
      <c r="G19" s="41">
        <f t="shared" si="6"/>
        <v>3.5783074926576043E-2</v>
      </c>
      <c r="H19" s="41">
        <f t="shared" si="6"/>
        <v>3.2530068115069123E-2</v>
      </c>
      <c r="I19" s="41">
        <f t="shared" si="6"/>
        <v>3.1642884439203614E-2</v>
      </c>
      <c r="J19" s="41">
        <f t="shared" si="6"/>
        <v>3.077989668177078E-2</v>
      </c>
      <c r="K19" s="41">
        <f t="shared" si="6"/>
        <v>2.994044495408613E-2</v>
      </c>
      <c r="L19" s="41">
        <f t="shared" si="6"/>
        <v>2.9123887364429231E-2</v>
      </c>
      <c r="M19" s="41">
        <f t="shared" si="6"/>
        <v>2.8329599527217524E-2</v>
      </c>
      <c r="N19" s="41">
        <f t="shared" ref="N19" si="7">N18*(1+$O$19)^($D$17-N17-1)</f>
        <v>30.549532200450241</v>
      </c>
      <c r="O19" s="17">
        <f>O13</f>
        <v>0.1</v>
      </c>
      <c r="P19" s="38" t="s">
        <v>3</v>
      </c>
    </row>
    <row r="20" spans="2:16" ht="14" thickBot="1" x14ac:dyDescent="0.2">
      <c r="B20" s="9" t="s">
        <v>82</v>
      </c>
      <c r="C20" s="8" t="s">
        <v>4</v>
      </c>
      <c r="D20" s="20">
        <f>SUM(D19:N19)</f>
        <v>30.897948232266256</v>
      </c>
      <c r="E20" s="21"/>
      <c r="F20" s="21"/>
      <c r="G20" s="21"/>
      <c r="H20" s="21"/>
      <c r="I20" s="21"/>
      <c r="J20" s="21"/>
      <c r="K20" s="21"/>
      <c r="L20" s="21"/>
      <c r="M20" s="21"/>
      <c r="N20" s="21"/>
      <c r="O20" s="18">
        <v>15</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0.34</v>
      </c>
      <c r="E23" s="41">
        <f>D8</f>
        <v>92.136969344192011</v>
      </c>
      <c r="F23" s="22">
        <f>E23*D23</f>
        <v>31.326569577025285</v>
      </c>
      <c r="P23" s="38"/>
    </row>
    <row r="24" spans="2:16" x14ac:dyDescent="0.15">
      <c r="B24" s="9"/>
      <c r="C24" s="9" t="s">
        <v>15</v>
      </c>
      <c r="D24" s="76">
        <v>0.33</v>
      </c>
      <c r="E24" s="41">
        <f>D14</f>
        <v>187.44123033679648</v>
      </c>
      <c r="F24" s="22">
        <f>E24*D24</f>
        <v>61.855606011142839</v>
      </c>
      <c r="P24" s="38"/>
    </row>
    <row r="25" spans="2:16" ht="14" thickBot="1" x14ac:dyDescent="0.2">
      <c r="B25" s="9"/>
      <c r="C25" s="10" t="s">
        <v>28</v>
      </c>
      <c r="D25" s="76">
        <v>0.33</v>
      </c>
      <c r="E25" s="23">
        <f>D20</f>
        <v>30.897948232266256</v>
      </c>
      <c r="F25" s="24">
        <f>E25*D25</f>
        <v>10.196322916647865</v>
      </c>
      <c r="P25" s="38"/>
    </row>
    <row r="26" spans="2:16" ht="14" thickBot="1" x14ac:dyDescent="0.2">
      <c r="B26" s="9"/>
      <c r="C26" s="36" t="s">
        <v>87</v>
      </c>
      <c r="D26" s="36">
        <f ca="1">C3</f>
        <v>183.91</v>
      </c>
      <c r="E26" s="15" t="s">
        <v>11</v>
      </c>
      <c r="F26" s="16">
        <f>SUM(F23:F25)</f>
        <v>103.37849850481598</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49" priority="1" operator="containsText" text="overvalued">
      <formula>NOT(ISERROR(SEARCH("overvalued",D3)))</formula>
    </cfRule>
    <cfRule type="containsText" dxfId="48" priority="2" operator="containsText" text="undervalued">
      <formula>NOT(ISERROR(SEARCH("undervalued",D3)))</formula>
    </cfRule>
  </conditionalFormatting>
  <hyperlinks>
    <hyperlink ref="C30" r:id="rId1" xr:uid="{2342A4E5-3C6B-7A4E-9A0F-7950B43A0583}"/>
    <hyperlink ref="B4" location="'COMPARATIVE TABLE'!A1" display="'COMPARATIVE TABLE'!A1" xr:uid="{5AA60A9C-5C9D-274C-80C5-58CCF23B16C9}"/>
  </hyperlinks>
  <pageMargins left="0.7" right="0.7" top="0.78740157499999996" bottom="0.78740157499999996"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9E941-6A1E-2448-B080-AF10C7C1BF59}">
  <sheetPr codeName="Sheet7"/>
  <dimension ref="B1:S30"/>
  <sheetViews>
    <sheetView showGridLines="0" zoomScale="143" zoomScaleNormal="143"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163</v>
      </c>
      <c r="C2" s="31" t="s">
        <v>32</v>
      </c>
      <c r="D2" s="32"/>
      <c r="E2" s="33"/>
      <c r="F2" s="33"/>
      <c r="G2" s="33"/>
      <c r="H2" s="33"/>
      <c r="I2" s="33"/>
      <c r="J2" s="33"/>
      <c r="K2" s="33"/>
      <c r="L2" s="33"/>
      <c r="M2" s="33"/>
      <c r="N2" s="33"/>
      <c r="O2" s="33"/>
      <c r="P2" s="34"/>
      <c r="S2" s="3" t="s">
        <v>7</v>
      </c>
    </row>
    <row r="3" spans="2:19" ht="14" thickBot="1" x14ac:dyDescent="0.2">
      <c r="B3" s="35" t="s">
        <v>86</v>
      </c>
      <c r="C3" s="36">
        <f>'MKT CAP - Price'!C81</f>
        <v>0</v>
      </c>
      <c r="D3" s="37"/>
      <c r="F3" s="69" t="s">
        <v>91</v>
      </c>
      <c r="G3" s="70"/>
      <c r="H3" s="70"/>
      <c r="I3" s="75">
        <v>0</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0.12</v>
      </c>
      <c r="P5" s="38" t="s">
        <v>1</v>
      </c>
      <c r="R5" s="1"/>
    </row>
    <row r="6" spans="2:19" x14ac:dyDescent="0.15">
      <c r="B6" s="9" t="s">
        <v>19</v>
      </c>
      <c r="C6" s="81">
        <v>16</v>
      </c>
      <c r="D6" s="41">
        <f>C6*(1+$O$5)</f>
        <v>17.920000000000002</v>
      </c>
      <c r="E6" s="41">
        <f>D6*(1+$O$5)</f>
        <v>20.070400000000003</v>
      </c>
      <c r="F6" s="41">
        <f>E6*(1+$O$5)</f>
        <v>22.478848000000006</v>
      </c>
      <c r="G6" s="41">
        <f>F6*(1+$O$5)</f>
        <v>25.176309760000009</v>
      </c>
      <c r="H6" s="41">
        <f>G6*(1+$O$5)</f>
        <v>28.197466931200012</v>
      </c>
      <c r="I6" s="41">
        <f>H6*(1+$O$6)</f>
        <v>30.453264285696015</v>
      </c>
      <c r="J6" s="41">
        <f>I6*(1+$O$6)</f>
        <v>32.8895254285517</v>
      </c>
      <c r="K6" s="41">
        <f>J6*(1+$O$6)</f>
        <v>35.520687462835838</v>
      </c>
      <c r="L6" s="41">
        <f>K6*(1+$O$6)</f>
        <v>38.36234245986271</v>
      </c>
      <c r="M6" s="41">
        <f>L6*(1+$O$6)</f>
        <v>41.431329856651729</v>
      </c>
      <c r="N6" s="41">
        <f>L6*O8</f>
        <v>575.43513689794065</v>
      </c>
      <c r="O6" s="66">
        <v>0.08</v>
      </c>
      <c r="P6" s="27" t="s">
        <v>2</v>
      </c>
    </row>
    <row r="7" spans="2:19" x14ac:dyDescent="0.15">
      <c r="B7" s="9"/>
      <c r="C7" s="7" t="str">
        <f>CONCATENATE(R8,O7*100,S8)</f>
        <v>PV(10%)</v>
      </c>
      <c r="D7" s="41">
        <f>D6*(1+$O$7)^($D$5-D5-1)*$I$3</f>
        <v>0</v>
      </c>
      <c r="E7" s="41">
        <f t="shared" ref="E7:M7" si="1">E6*(1+$O$7)^($D$5-E5-1)*$I$3</f>
        <v>0</v>
      </c>
      <c r="F7" s="41">
        <f t="shared" si="1"/>
        <v>0</v>
      </c>
      <c r="G7" s="41">
        <f t="shared" si="1"/>
        <v>0</v>
      </c>
      <c r="H7" s="41">
        <f t="shared" si="1"/>
        <v>0</v>
      </c>
      <c r="I7" s="41">
        <f t="shared" si="1"/>
        <v>0</v>
      </c>
      <c r="J7" s="41">
        <f t="shared" si="1"/>
        <v>0</v>
      </c>
      <c r="K7" s="41">
        <f t="shared" si="1"/>
        <v>0</v>
      </c>
      <c r="L7" s="41">
        <f t="shared" si="1"/>
        <v>0</v>
      </c>
      <c r="M7" s="41">
        <f t="shared" si="1"/>
        <v>0</v>
      </c>
      <c r="N7" s="41">
        <f t="shared" ref="N7" si="2">N6*(1+$O$7)^($D$5-N5-1)</f>
        <v>221.8551555329648</v>
      </c>
      <c r="O7" s="17">
        <v>0.1</v>
      </c>
      <c r="P7" s="38" t="s">
        <v>3</v>
      </c>
    </row>
    <row r="8" spans="2:19" ht="14" thickBot="1" x14ac:dyDescent="0.2">
      <c r="B8" s="9"/>
      <c r="C8" s="8" t="s">
        <v>26</v>
      </c>
      <c r="D8" s="20">
        <f>SUM(D7:N7)</f>
        <v>221.8551555329648</v>
      </c>
      <c r="E8" s="21"/>
      <c r="F8" s="21"/>
      <c r="G8" s="21"/>
      <c r="H8" s="21"/>
      <c r="I8" s="21"/>
      <c r="J8" s="21"/>
      <c r="K8" s="21"/>
      <c r="L8" s="21"/>
      <c r="M8" s="21"/>
      <c r="N8" s="21"/>
      <c r="O8" s="74">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0.13</v>
      </c>
      <c r="P11" s="38" t="s">
        <v>1</v>
      </c>
    </row>
    <row r="12" spans="2:19" x14ac:dyDescent="0.15">
      <c r="B12" s="9" t="s">
        <v>18</v>
      </c>
      <c r="C12" s="6">
        <f>C6</f>
        <v>16</v>
      </c>
      <c r="D12" s="41">
        <f>C12*(1+$O$11)</f>
        <v>18.079999999999998</v>
      </c>
      <c r="E12" s="41">
        <f>D12*(1+$O$11)</f>
        <v>20.430399999999995</v>
      </c>
      <c r="F12" s="41">
        <f>E12*(1+$O$11)</f>
        <v>23.086351999999991</v>
      </c>
      <c r="G12" s="41">
        <f>F12*(1+$O$11)</f>
        <v>26.087577759999988</v>
      </c>
      <c r="H12" s="41">
        <f>G12*(1+$O$11)</f>
        <v>29.478962868799982</v>
      </c>
      <c r="I12" s="41">
        <f>H12*(1+$O$12)</f>
        <v>33.016438413055987</v>
      </c>
      <c r="J12" s="41">
        <f>I12*(1+$O$12)</f>
        <v>36.978411022622709</v>
      </c>
      <c r="K12" s="41">
        <f>J12*(1+$O$12)</f>
        <v>41.415820345337437</v>
      </c>
      <c r="L12" s="41">
        <f>K12*(1+$O$12)</f>
        <v>46.385718786777936</v>
      </c>
      <c r="M12" s="41">
        <f>L12*(1+$O$12)</f>
        <v>51.952005041191292</v>
      </c>
      <c r="N12" s="41">
        <f>L12*O14</f>
        <v>927.71437573555875</v>
      </c>
      <c r="O12" s="17">
        <v>0.12</v>
      </c>
      <c r="P12" s="27" t="s">
        <v>2</v>
      </c>
    </row>
    <row r="13" spans="2:19" x14ac:dyDescent="0.15">
      <c r="B13" s="9">
        <f>B7</f>
        <v>0</v>
      </c>
      <c r="C13" s="7" t="str">
        <f>C7</f>
        <v>PV(10%)</v>
      </c>
      <c r="D13" s="41">
        <f>D12*(1+$O$13)^($D$11-D11-1)*$I$3</f>
        <v>0</v>
      </c>
      <c r="E13" s="41">
        <f t="shared" ref="E13:M13" si="4">E12*(1+$O$13)^($D$11-E11-1)*$I$3</f>
        <v>0</v>
      </c>
      <c r="F13" s="41">
        <f t="shared" si="4"/>
        <v>0</v>
      </c>
      <c r="G13" s="41">
        <f t="shared" si="4"/>
        <v>0</v>
      </c>
      <c r="H13" s="41">
        <f t="shared" si="4"/>
        <v>0</v>
      </c>
      <c r="I13" s="41">
        <f t="shared" si="4"/>
        <v>0</v>
      </c>
      <c r="J13" s="41">
        <f t="shared" si="4"/>
        <v>0</v>
      </c>
      <c r="K13" s="41">
        <f t="shared" si="4"/>
        <v>0</v>
      </c>
      <c r="L13" s="41">
        <f t="shared" si="4"/>
        <v>0</v>
      </c>
      <c r="M13" s="41">
        <f t="shared" si="4"/>
        <v>0</v>
      </c>
      <c r="N13" s="41">
        <f>N12*(1+$O$7)^($D$5-N11-1)</f>
        <v>357.67405207215165</v>
      </c>
      <c r="O13" s="17">
        <f>O7</f>
        <v>0.1</v>
      </c>
      <c r="P13" s="38" t="s">
        <v>3</v>
      </c>
    </row>
    <row r="14" spans="2:19" ht="14" thickBot="1" x14ac:dyDescent="0.2">
      <c r="B14" s="9"/>
      <c r="C14" s="8" t="s">
        <v>4</v>
      </c>
      <c r="D14" s="20">
        <f>SUM(D13:N13)</f>
        <v>357.67405207215165</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0.04</v>
      </c>
      <c r="P17" s="38" t="s">
        <v>1</v>
      </c>
    </row>
    <row r="18" spans="2:16" x14ac:dyDescent="0.15">
      <c r="B18" s="9" t="s">
        <v>17</v>
      </c>
      <c r="C18" s="6">
        <f>C12</f>
        <v>16</v>
      </c>
      <c r="D18" s="41">
        <f>C18*(1+$O$17)</f>
        <v>16.64</v>
      </c>
      <c r="E18" s="41">
        <f>D18*(1+$O$17)</f>
        <v>17.305600000000002</v>
      </c>
      <c r="F18" s="41">
        <f>E18*(1+$O$17)</f>
        <v>17.997824000000001</v>
      </c>
      <c r="G18" s="41">
        <f>F18*(1+$O$17)</f>
        <v>18.717736960000003</v>
      </c>
      <c r="H18" s="41">
        <f>G18*(1+$O$17)</f>
        <v>19.466446438400006</v>
      </c>
      <c r="I18" s="41">
        <f>H18*(1+$O$18)</f>
        <v>20.245104295936006</v>
      </c>
      <c r="J18" s="41">
        <f>I18*(1+$O$18)</f>
        <v>21.054908467773448</v>
      </c>
      <c r="K18" s="41">
        <f>J18*(1+$O$18)</f>
        <v>21.897104806484386</v>
      </c>
      <c r="L18" s="41">
        <f>K18*(1+$O$18)</f>
        <v>22.772988998743763</v>
      </c>
      <c r="M18" s="41">
        <f>L18*(1+$O$18)</f>
        <v>23.683908558693513</v>
      </c>
      <c r="N18" s="41">
        <f>L18*O20</f>
        <v>273.27586798492518</v>
      </c>
      <c r="O18" s="17">
        <v>0.04</v>
      </c>
      <c r="P18" s="27" t="s">
        <v>2</v>
      </c>
    </row>
    <row r="19" spans="2:16" x14ac:dyDescent="0.15">
      <c r="B19" s="9" t="s">
        <v>81</v>
      </c>
      <c r="C19" s="7" t="str">
        <f>C13</f>
        <v>PV(10%)</v>
      </c>
      <c r="D19" s="41">
        <f>D18*(1+$O$19)^($D$17-D17-1)*$I$3</f>
        <v>0</v>
      </c>
      <c r="E19" s="41">
        <f t="shared" ref="E19:M19" si="6">E18*(1+$O$19)^($D$17-E17-1)*$I$3</f>
        <v>0</v>
      </c>
      <c r="F19" s="41">
        <f t="shared" si="6"/>
        <v>0</v>
      </c>
      <c r="G19" s="41">
        <f t="shared" si="6"/>
        <v>0</v>
      </c>
      <c r="H19" s="41">
        <f t="shared" si="6"/>
        <v>0</v>
      </c>
      <c r="I19" s="41">
        <f t="shared" si="6"/>
        <v>0</v>
      </c>
      <c r="J19" s="41">
        <f t="shared" si="6"/>
        <v>0</v>
      </c>
      <c r="K19" s="41">
        <f t="shared" si="6"/>
        <v>0</v>
      </c>
      <c r="L19" s="41">
        <f t="shared" si="6"/>
        <v>0</v>
      </c>
      <c r="M19" s="41">
        <f t="shared" si="6"/>
        <v>0</v>
      </c>
      <c r="N19" s="41">
        <f t="shared" ref="N19" si="7">N18*(1+$O$19)^($D$17-N17-1)</f>
        <v>105.35967706461845</v>
      </c>
      <c r="O19" s="17">
        <f>O13</f>
        <v>0.1</v>
      </c>
      <c r="P19" s="38" t="s">
        <v>3</v>
      </c>
    </row>
    <row r="20" spans="2:16" ht="14" thickBot="1" x14ac:dyDescent="0.2">
      <c r="B20" s="9" t="s">
        <v>82</v>
      </c>
      <c r="C20" s="8" t="s">
        <v>4</v>
      </c>
      <c r="D20" s="20">
        <f>SUM(D19:N19)</f>
        <v>105.35967706461845</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221.8551555329648</v>
      </c>
      <c r="F23" s="22">
        <f>E23*D23</f>
        <v>133.11309331977887</v>
      </c>
      <c r="P23" s="38"/>
    </row>
    <row r="24" spans="2:16" x14ac:dyDescent="0.15">
      <c r="B24" s="9"/>
      <c r="C24" s="9" t="s">
        <v>15</v>
      </c>
      <c r="D24" s="76">
        <v>0.2</v>
      </c>
      <c r="E24" s="41">
        <f>D14</f>
        <v>357.67405207215165</v>
      </c>
      <c r="F24" s="22">
        <f>E24*D24</f>
        <v>71.534810414430339</v>
      </c>
      <c r="P24" s="38"/>
    </row>
    <row r="25" spans="2:16" ht="14" thickBot="1" x14ac:dyDescent="0.2">
      <c r="B25" s="9"/>
      <c r="C25" s="10" t="s">
        <v>28</v>
      </c>
      <c r="D25" s="76">
        <v>0.2</v>
      </c>
      <c r="E25" s="23">
        <f>D20</f>
        <v>105.35967706461845</v>
      </c>
      <c r="F25" s="24">
        <f>E25*D25</f>
        <v>21.071935412923693</v>
      </c>
      <c r="P25" s="38"/>
    </row>
    <row r="26" spans="2:16" ht="14" thickBot="1" x14ac:dyDescent="0.2">
      <c r="B26" s="9"/>
      <c r="C26" s="36" t="s">
        <v>87</v>
      </c>
      <c r="D26" s="36">
        <f>C3</f>
        <v>0</v>
      </c>
      <c r="E26" s="15" t="s">
        <v>11</v>
      </c>
      <c r="F26" s="16">
        <f>SUM(F23:F25)</f>
        <v>225.71983914713289</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47" priority="1" operator="containsText" text="overvalued">
      <formula>NOT(ISERROR(SEARCH("overvalued",D3)))</formula>
    </cfRule>
    <cfRule type="containsText" dxfId="46" priority="2" operator="containsText" text="undervalued">
      <formula>NOT(ISERROR(SEARCH("undervalued",D3)))</formula>
    </cfRule>
  </conditionalFormatting>
  <hyperlinks>
    <hyperlink ref="C30" r:id="rId1" xr:uid="{6256FFDF-1730-5B47-A4B4-0E2995FEAFAC}"/>
    <hyperlink ref="B4" location="'COMPARATIVE TABLE'!A1" display="'COMPARATIVE TABLE'!A1" xr:uid="{0A0AFDC4-36A5-F14B-AF53-630F6501A155}"/>
  </hyperlinks>
  <pageMargins left="0.7" right="0.7" top="0.78740157499999996" bottom="0.78740157499999996"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74961-6A01-0045-81A0-8886E1549FBF}">
  <sheetPr codeName="Sheet8"/>
  <dimension ref="B1:S30"/>
  <sheetViews>
    <sheetView showGridLines="0" zoomScale="120" zoomScaleNormal="120"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148</v>
      </c>
      <c r="C2" s="31" t="s">
        <v>32</v>
      </c>
      <c r="D2" s="32"/>
      <c r="E2" s="33"/>
      <c r="F2" s="33"/>
      <c r="G2" s="33"/>
      <c r="H2" s="33"/>
      <c r="I2" s="33"/>
      <c r="J2" s="33"/>
      <c r="K2" s="33"/>
      <c r="L2" s="33"/>
      <c r="M2" s="33"/>
      <c r="N2" s="33"/>
      <c r="O2" s="33"/>
      <c r="P2" s="34"/>
      <c r="S2" s="3" t="s">
        <v>7</v>
      </c>
    </row>
    <row r="3" spans="2:19" ht="14" thickBot="1" x14ac:dyDescent="0.2">
      <c r="B3" s="35" t="s">
        <v>86</v>
      </c>
      <c r="C3" s="36"/>
      <c r="D3" s="37"/>
      <c r="F3" s="69" t="s">
        <v>91</v>
      </c>
      <c r="G3" s="70"/>
      <c r="H3" s="70"/>
      <c r="I3" s="75">
        <v>1</v>
      </c>
      <c r="P3" s="38"/>
    </row>
    <row r="4" spans="2:19" ht="29" thickBot="1" x14ac:dyDescent="0.2">
      <c r="B4" s="39" t="s">
        <v>64</v>
      </c>
      <c r="N4" s="40" t="s">
        <v>5</v>
      </c>
      <c r="O4" s="4" t="s">
        <v>0</v>
      </c>
      <c r="P4" s="38"/>
    </row>
    <row r="5" spans="2:19" x14ac:dyDescent="0.15">
      <c r="B5" s="9" t="s">
        <v>8</v>
      </c>
      <c r="C5" s="89" t="s">
        <v>121</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0.04</v>
      </c>
      <c r="P5" s="38" t="s">
        <v>1</v>
      </c>
      <c r="R5" s="1"/>
    </row>
    <row r="6" spans="2:19" x14ac:dyDescent="0.15">
      <c r="B6" s="9" t="s">
        <v>19</v>
      </c>
      <c r="C6" s="81">
        <v>3.96</v>
      </c>
      <c r="D6" s="41">
        <f>C6*(1+$O$5)</f>
        <v>4.1184000000000003</v>
      </c>
      <c r="E6" s="41">
        <f>D6*(1+$O$5)</f>
        <v>4.2831360000000007</v>
      </c>
      <c r="F6" s="41">
        <f>E6*(1+$O$5)</f>
        <v>4.4544614400000011</v>
      </c>
      <c r="G6" s="41">
        <f>F6*(1+$O$5)</f>
        <v>4.6326398976000016</v>
      </c>
      <c r="H6" s="41">
        <f>G6*(1+$O$5)</f>
        <v>4.817945493504002</v>
      </c>
      <c r="I6" s="41">
        <f>H6*(1+$O$6)</f>
        <v>5.0106633132441623</v>
      </c>
      <c r="J6" s="41">
        <f>I6*(1+$O$6)</f>
        <v>5.2110898457739285</v>
      </c>
      <c r="K6" s="41">
        <f>J6*(1+$O$6)</f>
        <v>5.4195334396048862</v>
      </c>
      <c r="L6" s="41">
        <f>K6*(1+$O$6)</f>
        <v>5.6363147771890816</v>
      </c>
      <c r="M6" s="41">
        <f>L6*(1+$O$6)</f>
        <v>5.8617673682766451</v>
      </c>
      <c r="N6" s="41">
        <f>L6*O8</f>
        <v>112.72629554378163</v>
      </c>
      <c r="O6" s="66">
        <v>0.04</v>
      </c>
      <c r="P6" s="27" t="s">
        <v>2</v>
      </c>
    </row>
    <row r="7" spans="2:19" x14ac:dyDescent="0.15">
      <c r="B7" s="9"/>
      <c r="C7" s="7" t="str">
        <f>CONCATENATE(R8,O7*100,S8)</f>
        <v>PV(10%)</v>
      </c>
      <c r="D7" s="41">
        <f>D6*(1+$O$7)^($D$5-D5-1)*$I$3</f>
        <v>3.7440000000000002</v>
      </c>
      <c r="E7" s="41">
        <f t="shared" ref="E7:M7" si="1">E6*(1+$O$7)^($D$5-E5-1)*$I$3</f>
        <v>3.5397818181818184</v>
      </c>
      <c r="F7" s="41">
        <f t="shared" si="1"/>
        <v>3.346702809917355</v>
      </c>
      <c r="G7" s="41">
        <f t="shared" si="1"/>
        <v>3.1641553839218637</v>
      </c>
      <c r="H7" s="41">
        <f t="shared" si="1"/>
        <v>2.9915650902533981</v>
      </c>
      <c r="I7" s="41">
        <f t="shared" si="1"/>
        <v>2.8283888126032131</v>
      </c>
      <c r="J7" s="41">
        <f t="shared" si="1"/>
        <v>2.6741130591884916</v>
      </c>
      <c r="K7" s="41">
        <f t="shared" si="1"/>
        <v>2.5282523468691194</v>
      </c>
      <c r="L7" s="41">
        <f t="shared" si="1"/>
        <v>2.3903476734035309</v>
      </c>
      <c r="M7" s="41">
        <f t="shared" si="1"/>
        <v>2.2599650730360654</v>
      </c>
      <c r="N7" s="41">
        <f t="shared" ref="N7" si="2">N6*(1+$O$7)^($D$5-N5-1)</f>
        <v>43.460866789155105</v>
      </c>
      <c r="O7" s="17">
        <v>0.1</v>
      </c>
      <c r="P7" s="38" t="s">
        <v>3</v>
      </c>
    </row>
    <row r="8" spans="2:19" ht="14" thickBot="1" x14ac:dyDescent="0.2">
      <c r="B8" s="9"/>
      <c r="C8" s="8" t="s">
        <v>26</v>
      </c>
      <c r="D8" s="20">
        <f>SUM(D7:N7)</f>
        <v>72.928138856529955</v>
      </c>
      <c r="E8" s="21"/>
      <c r="F8" s="21"/>
      <c r="G8" s="21"/>
      <c r="H8" s="21"/>
      <c r="I8" s="21"/>
      <c r="J8" s="21"/>
      <c r="K8" s="21"/>
      <c r="L8" s="21"/>
      <c r="M8" s="21"/>
      <c r="N8" s="21"/>
      <c r="O8" s="74">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0.06</v>
      </c>
      <c r="P11" s="38" t="s">
        <v>1</v>
      </c>
    </row>
    <row r="12" spans="2:19" x14ac:dyDescent="0.15">
      <c r="B12" s="9" t="s">
        <v>18</v>
      </c>
      <c r="C12" s="6">
        <f>C6</f>
        <v>3.96</v>
      </c>
      <c r="D12" s="41">
        <f>C12*(1+$O$11)</f>
        <v>4.1976000000000004</v>
      </c>
      <c r="E12" s="41">
        <f>D12*(1+$O$11)</f>
        <v>4.4494560000000005</v>
      </c>
      <c r="F12" s="41">
        <f>E12*(1+$O$11)</f>
        <v>4.7164233600000012</v>
      </c>
      <c r="G12" s="41">
        <f>F12*(1+$O$11)</f>
        <v>4.9994087616000016</v>
      </c>
      <c r="H12" s="41">
        <f>G12*(1+$O$11)</f>
        <v>5.2993732872960022</v>
      </c>
      <c r="I12" s="41">
        <f>H12*(1+$O$12)</f>
        <v>5.6173356845337628</v>
      </c>
      <c r="J12" s="41">
        <f>I12*(1+$O$12)</f>
        <v>5.9543758256057888</v>
      </c>
      <c r="K12" s="41">
        <f>J12*(1+$O$12)</f>
        <v>6.3116383751421363</v>
      </c>
      <c r="L12" s="41">
        <f>K12*(1+$O$12)</f>
        <v>6.6903366776506648</v>
      </c>
      <c r="M12" s="41">
        <f>L12*(1+$O$12)</f>
        <v>7.0917568783097051</v>
      </c>
      <c r="N12" s="41">
        <f>L12*O14</f>
        <v>200.71010032951995</v>
      </c>
      <c r="O12" s="17">
        <v>0.06</v>
      </c>
      <c r="P12" s="27" t="s">
        <v>2</v>
      </c>
    </row>
    <row r="13" spans="2:19" x14ac:dyDescent="0.15">
      <c r="B13" s="9">
        <f>B7</f>
        <v>0</v>
      </c>
      <c r="C13" s="7" t="str">
        <f>C7</f>
        <v>PV(10%)</v>
      </c>
      <c r="D13" s="41">
        <f>D12*(1+$O$13)^($D$11-D11-1)*$I$3</f>
        <v>3.8160000000000003</v>
      </c>
      <c r="E13" s="41">
        <f t="shared" ref="E13:M13" si="4">E12*(1+$O$13)^($D$11-E11-1)*$I$3</f>
        <v>3.6772363636363639</v>
      </c>
      <c r="F13" s="41">
        <f t="shared" si="4"/>
        <v>3.5435186776859502</v>
      </c>
      <c r="G13" s="41">
        <f t="shared" si="4"/>
        <v>3.414663453042825</v>
      </c>
      <c r="H13" s="41">
        <f t="shared" si="4"/>
        <v>3.2904938729321769</v>
      </c>
      <c r="I13" s="41">
        <f t="shared" si="4"/>
        <v>3.1708395502800979</v>
      </c>
      <c r="J13" s="41">
        <f t="shared" si="4"/>
        <v>3.0555362939062758</v>
      </c>
      <c r="K13" s="41">
        <f t="shared" si="4"/>
        <v>2.9444258832187749</v>
      </c>
      <c r="L13" s="41">
        <f t="shared" si="4"/>
        <v>2.8373558511017287</v>
      </c>
      <c r="M13" s="41">
        <f t="shared" si="4"/>
        <v>2.7341792746980293</v>
      </c>
      <c r="N13" s="41">
        <f>N12*(1+$O$7)^($D$5-N11-1)</f>
        <v>77.382432302774404</v>
      </c>
      <c r="O13" s="17">
        <f>O7</f>
        <v>0.1</v>
      </c>
      <c r="P13" s="38" t="s">
        <v>3</v>
      </c>
    </row>
    <row r="14" spans="2:19" ht="14" thickBot="1" x14ac:dyDescent="0.2">
      <c r="B14" s="9"/>
      <c r="C14" s="8" t="s">
        <v>4</v>
      </c>
      <c r="D14" s="20">
        <f>SUM(D13:N13)</f>
        <v>109.86668152327664</v>
      </c>
      <c r="E14" s="21"/>
      <c r="F14" s="21"/>
      <c r="G14" s="21"/>
      <c r="H14" s="21"/>
      <c r="I14" s="21"/>
      <c r="J14" s="21"/>
      <c r="K14" s="21"/>
      <c r="L14" s="21"/>
      <c r="M14" s="21"/>
      <c r="N14" s="21"/>
      <c r="O14" s="18">
        <v>30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0.03</v>
      </c>
      <c r="P17" s="38" t="s">
        <v>1</v>
      </c>
    </row>
    <row r="18" spans="2:16" x14ac:dyDescent="0.15">
      <c r="B18" s="9" t="s">
        <v>17</v>
      </c>
      <c r="C18" s="6">
        <f>C12</f>
        <v>3.96</v>
      </c>
      <c r="D18" s="41">
        <f>C18*(1+$O$17)</f>
        <v>4.0788000000000002</v>
      </c>
      <c r="E18" s="41">
        <f>D18*(1+$O$17)</f>
        <v>4.2011640000000003</v>
      </c>
      <c r="F18" s="41">
        <f>E18*(1+$O$17)</f>
        <v>4.3271989200000007</v>
      </c>
      <c r="G18" s="41">
        <f>F18*(1+$O$17)</f>
        <v>4.4570148876000006</v>
      </c>
      <c r="H18" s="41">
        <f>G18*(1+$O$17)</f>
        <v>4.5907253342280008</v>
      </c>
      <c r="I18" s="41">
        <f>H18*(1+$O$18)</f>
        <v>4.7284470942548413</v>
      </c>
      <c r="J18" s="41">
        <f>I18*(1+$O$18)</f>
        <v>4.8703005070824865</v>
      </c>
      <c r="K18" s="41">
        <f>J18*(1+$O$18)</f>
        <v>5.0164095222949614</v>
      </c>
      <c r="L18" s="41">
        <f>K18*(1+$O$18)</f>
        <v>5.1669018079638107</v>
      </c>
      <c r="M18" s="41">
        <f>L18*(1+$O$18)</f>
        <v>5.3219088622027249</v>
      </c>
      <c r="N18" s="41">
        <f>L18*O20</f>
        <v>62.002821695565729</v>
      </c>
      <c r="O18" s="17">
        <v>0.03</v>
      </c>
      <c r="P18" s="27" t="s">
        <v>2</v>
      </c>
    </row>
    <row r="19" spans="2:16" x14ac:dyDescent="0.15">
      <c r="B19" s="9" t="s">
        <v>81</v>
      </c>
      <c r="C19" s="7" t="str">
        <f>C13</f>
        <v>PV(10%)</v>
      </c>
      <c r="D19" s="41">
        <f>D18*(1+$O$19)^($D$17-D17-1)*$I$3</f>
        <v>3.7080000000000002</v>
      </c>
      <c r="E19" s="41">
        <f t="shared" ref="E19:M19" si="6">E18*(1+$O$19)^($D$17-E17-1)*$I$3</f>
        <v>3.4720363636363634</v>
      </c>
      <c r="F19" s="41">
        <f t="shared" si="6"/>
        <v>3.2510885950413217</v>
      </c>
      <c r="G19" s="41">
        <f t="shared" si="6"/>
        <v>3.044201138993238</v>
      </c>
      <c r="H19" s="41">
        <f t="shared" si="6"/>
        <v>2.8504792483300316</v>
      </c>
      <c r="I19" s="41">
        <f t="shared" si="6"/>
        <v>2.6690851143453935</v>
      </c>
      <c r="J19" s="41">
        <f t="shared" si="6"/>
        <v>2.4992342434325043</v>
      </c>
      <c r="K19" s="41">
        <f t="shared" si="6"/>
        <v>2.3401920643049814</v>
      </c>
      <c r="L19" s="41">
        <f t="shared" si="6"/>
        <v>2.1912707511219374</v>
      </c>
      <c r="M19" s="41">
        <f t="shared" si="6"/>
        <v>2.0518262487778136</v>
      </c>
      <c r="N19" s="41">
        <f t="shared" ref="N19" si="7">N18*(1+$O$19)^($D$17-N17-1)</f>
        <v>23.904771830421133</v>
      </c>
      <c r="O19" s="17">
        <f>O13</f>
        <v>0.1</v>
      </c>
      <c r="P19" s="38" t="s">
        <v>3</v>
      </c>
    </row>
    <row r="20" spans="2:16" ht="14" thickBot="1" x14ac:dyDescent="0.2">
      <c r="B20" s="9" t="s">
        <v>82</v>
      </c>
      <c r="C20" s="8" t="s">
        <v>4</v>
      </c>
      <c r="D20" s="20">
        <f>SUM(D19:N19)</f>
        <v>51.982185598404719</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72.928138856529955</v>
      </c>
      <c r="F23" s="22">
        <f>E23*D23</f>
        <v>43.756883313917974</v>
      </c>
      <c r="P23" s="38"/>
    </row>
    <row r="24" spans="2:16" x14ac:dyDescent="0.15">
      <c r="B24" s="9"/>
      <c r="C24" s="9" t="s">
        <v>15</v>
      </c>
      <c r="D24" s="76">
        <v>0.2</v>
      </c>
      <c r="E24" s="41">
        <f>D14</f>
        <v>109.86668152327664</v>
      </c>
      <c r="F24" s="22">
        <f>E24*D24</f>
        <v>21.97333630465533</v>
      </c>
      <c r="P24" s="38"/>
    </row>
    <row r="25" spans="2:16" ht="14" thickBot="1" x14ac:dyDescent="0.2">
      <c r="B25" s="9"/>
      <c r="C25" s="10" t="s">
        <v>28</v>
      </c>
      <c r="D25" s="76">
        <v>0.2</v>
      </c>
      <c r="E25" s="23">
        <f>D20</f>
        <v>51.982185598404719</v>
      </c>
      <c r="F25" s="24">
        <f>E25*D25</f>
        <v>10.396437119680945</v>
      </c>
      <c r="P25" s="38"/>
    </row>
    <row r="26" spans="2:16" ht="14" thickBot="1" x14ac:dyDescent="0.2">
      <c r="B26" s="9"/>
      <c r="C26" s="36" t="s">
        <v>87</v>
      </c>
      <c r="D26" s="36">
        <f>C3</f>
        <v>0</v>
      </c>
      <c r="E26" s="15" t="s">
        <v>11</v>
      </c>
      <c r="F26" s="16">
        <f>SUM(F23:F25)</f>
        <v>76.126656738254241</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45" priority="1" operator="containsText" text="overvalued">
      <formula>NOT(ISERROR(SEARCH("overvalued",D3)))</formula>
    </cfRule>
    <cfRule type="containsText" dxfId="44" priority="2" operator="containsText" text="undervalued">
      <formula>NOT(ISERROR(SEARCH("undervalued",D3)))</formula>
    </cfRule>
  </conditionalFormatting>
  <hyperlinks>
    <hyperlink ref="C30" r:id="rId1" xr:uid="{40428406-C881-0947-A94D-35AEBB449535}"/>
    <hyperlink ref="B4" location="'COMPARATIVE TABLE'!A1" display="'COMPARATIVE TABLE'!A1" xr:uid="{97C73431-079B-5346-B869-C17847CC372F}"/>
  </hyperlinks>
  <pageMargins left="0.7" right="0.7" top="0.78740157499999996" bottom="0.78740157499999996" header="0.3" footer="0.3"/>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5AA78-0314-9449-A321-3194F34FAE68}">
  <sheetPr codeName="Sheet9"/>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84</v>
      </c>
      <c r="C2" s="31" t="s">
        <v>32</v>
      </c>
      <c r="D2" s="32"/>
      <c r="E2" s="33"/>
      <c r="F2" s="33"/>
      <c r="G2" s="33"/>
      <c r="H2" s="33"/>
      <c r="I2" s="33"/>
      <c r="J2" s="33"/>
      <c r="K2" s="33"/>
      <c r="L2" s="33"/>
      <c r="M2" s="33"/>
      <c r="N2" s="33"/>
      <c r="O2" s="33"/>
      <c r="P2" s="34"/>
      <c r="S2" s="3" t="s">
        <v>7</v>
      </c>
    </row>
    <row r="3" spans="2:19" ht="14" thickBot="1" x14ac:dyDescent="0.2">
      <c r="B3" s="35" t="s">
        <v>86</v>
      </c>
      <c r="C3" s="36">
        <f>'MKT CAP - Price'!C116</f>
        <v>0</v>
      </c>
      <c r="D3" s="37"/>
      <c r="F3" s="69" t="s">
        <v>91</v>
      </c>
      <c r="G3" s="70"/>
      <c r="H3" s="70"/>
      <c r="I3" s="75">
        <v>1</v>
      </c>
      <c r="P3" s="38"/>
    </row>
    <row r="4" spans="2:19" ht="29" thickBot="1" x14ac:dyDescent="0.2">
      <c r="B4" s="39" t="s">
        <v>64</v>
      </c>
      <c r="I4">
        <v>0</v>
      </c>
      <c r="N4" s="40" t="s">
        <v>5</v>
      </c>
      <c r="O4" s="4" t="s">
        <v>0</v>
      </c>
      <c r="P4" s="38"/>
    </row>
    <row r="5" spans="2:19" x14ac:dyDescent="0.15">
      <c r="B5" s="9" t="s">
        <v>8</v>
      </c>
      <c r="C5" s="89" t="s">
        <v>121</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0.03</v>
      </c>
      <c r="P5" s="38" t="s">
        <v>1</v>
      </c>
      <c r="R5" s="1"/>
    </row>
    <row r="6" spans="2:19" x14ac:dyDescent="0.15">
      <c r="B6" s="9" t="s">
        <v>19</v>
      </c>
      <c r="C6" s="81">
        <v>2</v>
      </c>
      <c r="D6" s="41">
        <f>C6*(1+$O$5)</f>
        <v>2.06</v>
      </c>
      <c r="E6" s="41">
        <f>D6*(1+$O$5)</f>
        <v>2.1217999999999999</v>
      </c>
      <c r="F6" s="41">
        <f>E6*(1+$O$5)</f>
        <v>2.185454</v>
      </c>
      <c r="G6" s="41">
        <f>F6*(1+$O$5)</f>
        <v>2.2510176200000003</v>
      </c>
      <c r="H6" s="41">
        <f>G6*(1+$O$5)</f>
        <v>2.3185481486000001</v>
      </c>
      <c r="I6" s="41">
        <f>H6*(1+$O$6)</f>
        <v>2.3881045930580003</v>
      </c>
      <c r="J6" s="41">
        <f>I6*(1+$O$6)</f>
        <v>2.4597477308497404</v>
      </c>
      <c r="K6" s="41">
        <f>J6*(1+$O$6)</f>
        <v>2.5335401627752328</v>
      </c>
      <c r="L6" s="41">
        <f>K6*(1+$O$6)</f>
        <v>2.6095463676584898</v>
      </c>
      <c r="M6" s="41">
        <f>L6*(1+$O$6)</f>
        <v>2.6878327586882444</v>
      </c>
      <c r="N6" s="41">
        <f>L6*O8</f>
        <v>31.314556411901876</v>
      </c>
      <c r="O6" s="66">
        <v>0.03</v>
      </c>
      <c r="P6" s="27" t="s">
        <v>2</v>
      </c>
    </row>
    <row r="7" spans="2:19" x14ac:dyDescent="0.15">
      <c r="B7" s="9"/>
      <c r="C7" s="7" t="str">
        <f>CONCATENATE(R8,O7*100,S8)</f>
        <v>PV(10%)</v>
      </c>
      <c r="D7" s="41">
        <f>D6*(1+$O$7)^($D$5-D5-1)*$I$3</f>
        <v>1.8727272727272728</v>
      </c>
      <c r="E7" s="41">
        <f t="shared" ref="E7:M7" si="1">E6*(1+$O$7)^($D$5-E5-1)*$I$3</f>
        <v>1.7535537190082642</v>
      </c>
      <c r="F7" s="41">
        <f t="shared" si="1"/>
        <v>1.6419639368895562</v>
      </c>
      <c r="G7" s="41">
        <f t="shared" si="1"/>
        <v>1.5374753227238576</v>
      </c>
      <c r="H7" s="41">
        <f t="shared" si="1"/>
        <v>1.4396359840050663</v>
      </c>
      <c r="I7" s="41">
        <f t="shared" si="1"/>
        <v>1.3480227850229258</v>
      </c>
      <c r="J7" s="41">
        <f t="shared" si="1"/>
        <v>1.2622395168851031</v>
      </c>
      <c r="K7" s="41">
        <f t="shared" si="1"/>
        <v>1.1819151839924147</v>
      </c>
      <c r="L7" s="41">
        <f t="shared" si="1"/>
        <v>1.1067023995565337</v>
      </c>
      <c r="M7" s="41">
        <f t="shared" si="1"/>
        <v>1.0362758832211179</v>
      </c>
      <c r="N7" s="41">
        <f t="shared" ref="N7" si="2">N6*(1+$O$7)^($D$5-N5-1)</f>
        <v>12.073117086071276</v>
      </c>
      <c r="O7" s="17">
        <v>0.1</v>
      </c>
      <c r="P7" s="38" t="s">
        <v>3</v>
      </c>
    </row>
    <row r="8" spans="2:19" ht="14" thickBot="1" x14ac:dyDescent="0.2">
      <c r="B8" s="9"/>
      <c r="C8" s="8" t="s">
        <v>26</v>
      </c>
      <c r="D8" s="20">
        <f>SUM(D7:N7)</f>
        <v>26.253629090103388</v>
      </c>
      <c r="E8" s="21"/>
      <c r="F8" s="21"/>
      <c r="G8" s="21"/>
      <c r="H8" s="21"/>
      <c r="I8" s="21"/>
      <c r="J8" s="21"/>
      <c r="K8" s="21"/>
      <c r="L8" s="21"/>
      <c r="M8" s="21"/>
      <c r="N8" s="21"/>
      <c r="O8" s="74">
        <v>12</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0.05</v>
      </c>
      <c r="P11" s="38" t="s">
        <v>1</v>
      </c>
    </row>
    <row r="12" spans="2:19" x14ac:dyDescent="0.15">
      <c r="B12" s="9" t="s">
        <v>18</v>
      </c>
      <c r="C12" s="6">
        <f>C6</f>
        <v>2</v>
      </c>
      <c r="D12" s="41">
        <f>C12*(1+$O$11)</f>
        <v>2.1</v>
      </c>
      <c r="E12" s="41">
        <f>D12*(1+$O$11)</f>
        <v>2.2050000000000001</v>
      </c>
      <c r="F12" s="41">
        <f>E12*(1+$O$11)</f>
        <v>2.3152500000000003</v>
      </c>
      <c r="G12" s="41">
        <f>F12*(1+$O$11)</f>
        <v>2.4310125000000005</v>
      </c>
      <c r="H12" s="41">
        <f>G12*(1+$O$11)</f>
        <v>2.5525631250000007</v>
      </c>
      <c r="I12" s="41">
        <f>H12*(1+$O$12)</f>
        <v>2.6801912812500008</v>
      </c>
      <c r="J12" s="41">
        <f>I12*(1+$O$12)</f>
        <v>2.8142008453125009</v>
      </c>
      <c r="K12" s="41">
        <f>J12*(1+$O$12)</f>
        <v>2.954910887578126</v>
      </c>
      <c r="L12" s="41">
        <f>K12*(1+$O$12)</f>
        <v>3.1026564319570324</v>
      </c>
      <c r="M12" s="41">
        <f>L12*(1+$O$12)</f>
        <v>3.257789253554884</v>
      </c>
      <c r="N12" s="41">
        <f>L12*O14</f>
        <v>46.539846479355489</v>
      </c>
      <c r="O12" s="17">
        <v>0.05</v>
      </c>
      <c r="P12" s="27" t="s">
        <v>2</v>
      </c>
    </row>
    <row r="13" spans="2:19" x14ac:dyDescent="0.15">
      <c r="B13" s="9">
        <f>B7</f>
        <v>0</v>
      </c>
      <c r="C13" s="7" t="str">
        <f>C7</f>
        <v>PV(10%)</v>
      </c>
      <c r="D13" s="41">
        <f>D12*(1+$O$13)^($D$11-D11-1)*$I$3</f>
        <v>1.9090909090909092</v>
      </c>
      <c r="E13" s="41">
        <f t="shared" ref="E13:M13" si="4">E12*(1+$O$13)^($D$11-E11-1)*$I$3</f>
        <v>1.8223140495867767</v>
      </c>
      <c r="F13" s="41">
        <f t="shared" si="4"/>
        <v>1.7394815927873777</v>
      </c>
      <c r="G13" s="41">
        <f t="shared" si="4"/>
        <v>1.6604142476606789</v>
      </c>
      <c r="H13" s="41">
        <f t="shared" si="4"/>
        <v>1.5849408727670116</v>
      </c>
      <c r="I13" s="41">
        <f t="shared" si="4"/>
        <v>1.5128981058230566</v>
      </c>
      <c r="J13" s="41">
        <f t="shared" si="4"/>
        <v>1.4441300101038264</v>
      </c>
      <c r="K13" s="41">
        <f t="shared" si="4"/>
        <v>1.378487736917289</v>
      </c>
      <c r="L13" s="41">
        <f t="shared" si="4"/>
        <v>1.3158292034210484</v>
      </c>
      <c r="M13" s="41">
        <f t="shared" si="4"/>
        <v>1.2560187850837279</v>
      </c>
      <c r="N13" s="41">
        <f>N12*(1+$O$7)^($D$5-N11-1)</f>
        <v>17.943125501196114</v>
      </c>
      <c r="O13" s="17">
        <f>O7</f>
        <v>0.1</v>
      </c>
      <c r="P13" s="38" t="s">
        <v>3</v>
      </c>
    </row>
    <row r="14" spans="2:19" ht="14" thickBot="1" x14ac:dyDescent="0.2">
      <c r="B14" s="9"/>
      <c r="C14" s="8" t="s">
        <v>4</v>
      </c>
      <c r="D14" s="20">
        <f>SUM(D13:N13)</f>
        <v>33.566731014437821</v>
      </c>
      <c r="E14" s="21"/>
      <c r="F14" s="21"/>
      <c r="G14" s="21"/>
      <c r="H14" s="21"/>
      <c r="I14" s="21"/>
      <c r="J14" s="21"/>
      <c r="K14" s="21"/>
      <c r="L14" s="21"/>
      <c r="M14" s="21"/>
      <c r="N14" s="21"/>
      <c r="O14" s="18">
        <v>15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9" t="s">
        <v>17</v>
      </c>
      <c r="C18" s="6">
        <f>C12</f>
        <v>2</v>
      </c>
      <c r="D18" s="41">
        <f>C18*(1+$O$17)</f>
        <v>2</v>
      </c>
      <c r="E18" s="41">
        <f>D18*(1+$O$17)</f>
        <v>2</v>
      </c>
      <c r="F18" s="41">
        <f>E18*(1+$O$17)</f>
        <v>2</v>
      </c>
      <c r="G18" s="41">
        <f>F18*(1+$O$17)</f>
        <v>2</v>
      </c>
      <c r="H18" s="41">
        <f>G18*(1+$O$17)</f>
        <v>2</v>
      </c>
      <c r="I18" s="41">
        <f>H18*(1+$O$18)</f>
        <v>2</v>
      </c>
      <c r="J18" s="41">
        <f>I18*(1+$O$18)</f>
        <v>2</v>
      </c>
      <c r="K18" s="41">
        <f>J18*(1+$O$18)</f>
        <v>2</v>
      </c>
      <c r="L18" s="41">
        <f>K18*(1+$O$18)</f>
        <v>2</v>
      </c>
      <c r="M18" s="41">
        <f>L18*(1+$O$18)</f>
        <v>2</v>
      </c>
      <c r="N18" s="41">
        <f>L18*O20</f>
        <v>20</v>
      </c>
      <c r="O18" s="17">
        <v>0</v>
      </c>
      <c r="P18" s="27" t="s">
        <v>2</v>
      </c>
    </row>
    <row r="19" spans="2:16" x14ac:dyDescent="0.15">
      <c r="B19" s="9" t="s">
        <v>81</v>
      </c>
      <c r="C19" s="7" t="str">
        <f>C13</f>
        <v>PV(10%)</v>
      </c>
      <c r="D19" s="41">
        <f>D18*(1+$O$19)^($D$17-D17-1)*$I$3</f>
        <v>1.8181818181818181</v>
      </c>
      <c r="E19" s="41">
        <f t="shared" ref="E19:M19" si="6">E18*(1+$O$19)^($D$17-E17-1)*$I$3</f>
        <v>1.6528925619834709</v>
      </c>
      <c r="F19" s="41">
        <f t="shared" si="6"/>
        <v>1.5026296018031551</v>
      </c>
      <c r="G19" s="41">
        <f t="shared" si="6"/>
        <v>1.366026910730141</v>
      </c>
      <c r="H19" s="41">
        <f t="shared" si="6"/>
        <v>1.2418426461183099</v>
      </c>
      <c r="I19" s="41">
        <f t="shared" si="6"/>
        <v>1.1289478601075544</v>
      </c>
      <c r="J19" s="41">
        <f t="shared" si="6"/>
        <v>1.0263162364614129</v>
      </c>
      <c r="K19" s="41">
        <f t="shared" si="6"/>
        <v>0.93301476041946629</v>
      </c>
      <c r="L19" s="41">
        <f t="shared" si="6"/>
        <v>0.84819523674496933</v>
      </c>
      <c r="M19" s="41">
        <f t="shared" si="6"/>
        <v>0.77108657885906295</v>
      </c>
      <c r="N19" s="41">
        <f t="shared" ref="N19" si="7">N18*(1+$O$19)^($D$17-N17-1)</f>
        <v>7.7108657885906293</v>
      </c>
      <c r="O19" s="17">
        <f>O13</f>
        <v>0.1</v>
      </c>
      <c r="P19" s="38" t="s">
        <v>3</v>
      </c>
    </row>
    <row r="20" spans="2:16" ht="14" thickBot="1" x14ac:dyDescent="0.2">
      <c r="B20" s="9" t="s">
        <v>82</v>
      </c>
      <c r="C20" s="8" t="s">
        <v>4</v>
      </c>
      <c r="D20" s="20">
        <f>SUM(D19:N19)</f>
        <v>19.999999999999993</v>
      </c>
      <c r="E20" s="21"/>
      <c r="F20" s="21"/>
      <c r="G20" s="21"/>
      <c r="H20" s="21"/>
      <c r="I20" s="21"/>
      <c r="J20" s="21"/>
      <c r="K20" s="21"/>
      <c r="L20" s="21"/>
      <c r="M20" s="21"/>
      <c r="N20" s="21"/>
      <c r="O20" s="18">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26.253629090103388</v>
      </c>
      <c r="F23" s="22">
        <f>E23*D23</f>
        <v>15.752177454062032</v>
      </c>
      <c r="P23" s="38"/>
    </row>
    <row r="24" spans="2:16" x14ac:dyDescent="0.15">
      <c r="B24" s="9"/>
      <c r="C24" s="9" t="s">
        <v>15</v>
      </c>
      <c r="D24" s="76">
        <v>0.2</v>
      </c>
      <c r="E24" s="41">
        <f>D14</f>
        <v>33.566731014437821</v>
      </c>
      <c r="F24" s="22">
        <f>E24*D24</f>
        <v>6.7133462028875641</v>
      </c>
      <c r="P24" s="38"/>
    </row>
    <row r="25" spans="2:16" ht="14" thickBot="1" x14ac:dyDescent="0.2">
      <c r="B25" s="9"/>
      <c r="C25" s="10" t="s">
        <v>28</v>
      </c>
      <c r="D25" s="76">
        <v>0.2</v>
      </c>
      <c r="E25" s="23">
        <f>D20</f>
        <v>19.999999999999993</v>
      </c>
      <c r="F25" s="24">
        <f>E25*D25</f>
        <v>3.9999999999999987</v>
      </c>
      <c r="P25" s="38"/>
    </row>
    <row r="26" spans="2:16" ht="14" thickBot="1" x14ac:dyDescent="0.2">
      <c r="B26" s="9"/>
      <c r="C26" s="36" t="s">
        <v>87</v>
      </c>
      <c r="D26" s="36">
        <f>C3</f>
        <v>0</v>
      </c>
      <c r="E26" s="15" t="s">
        <v>11</v>
      </c>
      <c r="F26" s="16">
        <f>SUM(F23:F25)</f>
        <v>26.465523656949596</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43" priority="1" operator="containsText" text="overvalued">
      <formula>NOT(ISERROR(SEARCH("overvalued",D3)))</formula>
    </cfRule>
    <cfRule type="containsText" dxfId="42" priority="2" operator="containsText" text="undervalued">
      <formula>NOT(ISERROR(SEARCH("undervalued",D3)))</formula>
    </cfRule>
  </conditionalFormatting>
  <hyperlinks>
    <hyperlink ref="C30" r:id="rId1" xr:uid="{794F50B6-D7AF-AB45-8F12-15FB9BDF5039}"/>
    <hyperlink ref="B4" location="'COMPARATIVE TABLE'!A1" display="'COMPARATIVE TABLE'!A1" xr:uid="{98FC6B4D-4736-4747-B1C0-1FAB1E22152C}"/>
  </hyperlinks>
  <pageMargins left="0.7" right="0.7" top="0.78740157499999996" bottom="0.78740157499999996"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D56DB-F48E-434E-BE6A-1C29A2B58D68}">
  <dimension ref="A1:D11"/>
  <sheetViews>
    <sheetView workbookViewId="0">
      <selection activeCell="B12" sqref="B12"/>
    </sheetView>
  </sheetViews>
  <sheetFormatPr baseColWidth="10" defaultRowHeight="13" x14ac:dyDescent="0.15"/>
  <cols>
    <col min="2" max="2" width="18.33203125" bestFit="1" customWidth="1"/>
  </cols>
  <sheetData>
    <row r="1" spans="1:4" x14ac:dyDescent="0.15">
      <c r="A1" t="e" vm="1">
        <v>#VALUE!</v>
      </c>
      <c r="B1" s="146" cm="1">
        <f t="array" aca="1" ref="B1" ca="1">_FV(A1,"Price")</f>
        <v>183.91</v>
      </c>
    </row>
    <row r="2" spans="1:4" x14ac:dyDescent="0.15">
      <c r="A2" t="e" vm="2">
        <v>#VALUE!</v>
      </c>
      <c r="B2" s="146" cm="1">
        <f t="array" aca="1" ref="B2" ca="1">_FV(A2,"Price")</f>
        <v>373.07</v>
      </c>
    </row>
    <row r="3" spans="1:4" x14ac:dyDescent="0.15">
      <c r="A3" t="e" vm="3">
        <v>#VALUE!</v>
      </c>
      <c r="B3" s="146" cm="1">
        <f t="array" aca="1" ref="B3" ca="1">_FV(A3,"Price")</f>
        <v>260.49</v>
      </c>
    </row>
    <row r="4" spans="1:4" x14ac:dyDescent="0.15">
      <c r="A4" t="e" vm="4">
        <v>#VALUE!</v>
      </c>
      <c r="B4" s="146" cm="1">
        <f t="array" aca="1" ref="B4" ca="1">_FV(A4,"Price")</f>
        <v>316.37</v>
      </c>
    </row>
    <row r="5" spans="1:4" x14ac:dyDescent="0.15">
      <c r="A5" t="e" vm="5">
        <v>#VALUE!</v>
      </c>
      <c r="B5" s="146" cm="1">
        <f t="array" aca="1" ref="B5" ca="1">_FV(A5,"Price")</f>
        <v>628.39</v>
      </c>
    </row>
    <row r="6" spans="1:4" x14ac:dyDescent="0.15">
      <c r="A6" t="e" vm="6">
        <v>#VALUE!</v>
      </c>
      <c r="B6" s="146" cm="1">
        <f t="array" aca="1" ref="B6" ca="1">_FV(A6,"Price")</f>
        <v>233.65</v>
      </c>
    </row>
    <row r="7" spans="1:4" x14ac:dyDescent="0.15">
      <c r="A7" t="e" vm="7">
        <v>#VALUE!</v>
      </c>
      <c r="B7" s="146" cm="1">
        <f t="array" aca="1" ref="B7" ca="1">_FV(A7,"Price")</f>
        <v>345.62</v>
      </c>
    </row>
    <row r="8" spans="1:4" x14ac:dyDescent="0.15">
      <c r="A8" t="e" vm="8">
        <v>#VALUE!</v>
      </c>
      <c r="B8" s="156" cm="1">
        <f t="array" aca="1" ref="B8" ca="1">_FV(A8,"Market cap",TRUE)</f>
        <v>50005865256</v>
      </c>
      <c r="C8" s="156">
        <f ca="1">B8/1000000000</f>
        <v>50.005865256</v>
      </c>
      <c r="D8" s="156">
        <f ca="1">C8/1.36</f>
        <v>36.76901857058823</v>
      </c>
    </row>
    <row r="9" spans="1:4" x14ac:dyDescent="0.15">
      <c r="A9" t="e" vm="9">
        <v>#VALUE!</v>
      </c>
      <c r="B9" s="158" cm="1">
        <f t="array" aca="1" ref="B9" ca="1">_FV(A9,"Market cap",TRUE)</f>
        <v>1068106000000</v>
      </c>
      <c r="C9" s="158">
        <f ca="1">B9/1000000000</f>
        <v>1068.106</v>
      </c>
    </row>
    <row r="10" spans="1:4" x14ac:dyDescent="0.15">
      <c r="A10" t="e" vm="10">
        <v>#VALUE!</v>
      </c>
      <c r="B10" s="158" cm="1">
        <f t="array" aca="1" ref="B10" ca="1">_FV(A10,"Price")</f>
        <v>223.23</v>
      </c>
      <c r="C10" s="158"/>
    </row>
    <row r="11" spans="1:4" x14ac:dyDescent="0.15">
      <c r="A11" t="e" vm="11">
        <v>#VALUE!</v>
      </c>
      <c r="B11" s="159" cm="1">
        <f t="array" aca="1" ref="B11" ca="1">_FV(A11,"Price")</f>
        <v>860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C33DA-9C95-D74B-BE45-A0A2092EEECF}">
  <sheetPr codeName="Sheet10"/>
  <dimension ref="B1:S30"/>
  <sheetViews>
    <sheetView showGridLines="0" zoomScaleNormal="100"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84</v>
      </c>
      <c r="C2" s="31" t="s">
        <v>32</v>
      </c>
      <c r="D2" s="32"/>
      <c r="E2" s="33"/>
      <c r="F2" s="33"/>
      <c r="G2" s="33"/>
      <c r="H2" s="33"/>
      <c r="I2" s="33"/>
      <c r="J2" s="33"/>
      <c r="K2" s="33"/>
      <c r="L2" s="33"/>
      <c r="M2" s="33"/>
      <c r="N2" s="33"/>
      <c r="O2" s="33"/>
      <c r="P2" s="34"/>
      <c r="S2" s="3" t="s">
        <v>7</v>
      </c>
    </row>
    <row r="3" spans="2:19" ht="14" thickBot="1" x14ac:dyDescent="0.2">
      <c r="B3" s="35" t="s">
        <v>86</v>
      </c>
      <c r="C3" s="36"/>
      <c r="D3" s="37"/>
      <c r="F3" s="69" t="s">
        <v>91</v>
      </c>
      <c r="G3" s="70"/>
      <c r="H3" s="70"/>
      <c r="I3" s="75">
        <v>0.35</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0.06</v>
      </c>
      <c r="P5" s="38" t="s">
        <v>1</v>
      </c>
      <c r="R5" s="1"/>
    </row>
    <row r="6" spans="2:19" x14ac:dyDescent="0.15">
      <c r="B6" s="9" t="s">
        <v>19</v>
      </c>
      <c r="C6" s="81">
        <v>81.75</v>
      </c>
      <c r="D6" s="41">
        <f>C6*(1+$O$5)</f>
        <v>86.655000000000001</v>
      </c>
      <c r="E6" s="41">
        <f>D6*(1+$O$5)</f>
        <v>91.854300000000009</v>
      </c>
      <c r="F6" s="41">
        <f>E6*(1+$O$5)</f>
        <v>97.365558000000021</v>
      </c>
      <c r="G6" s="41">
        <f>F6*(1+$O$5)</f>
        <v>103.20749148000003</v>
      </c>
      <c r="H6" s="41">
        <f>G6*(1+$O$5)</f>
        <v>109.39994096880004</v>
      </c>
      <c r="I6" s="41">
        <f>H6*(1+$O$6)</f>
        <v>115.96393742692804</v>
      </c>
      <c r="J6" s="41">
        <f>I6*(1+$O$6)</f>
        <v>122.92177367254374</v>
      </c>
      <c r="K6" s="41">
        <f>J6*(1+$O$6)</f>
        <v>130.29708009289638</v>
      </c>
      <c r="L6" s="41">
        <f>K6*(1+$O$6)</f>
        <v>138.11490489847017</v>
      </c>
      <c r="M6" s="41">
        <f>L6*(1+$O$6)</f>
        <v>146.40179919237838</v>
      </c>
      <c r="N6" s="41">
        <f>L6*O8</f>
        <v>2071.7235734770525</v>
      </c>
      <c r="O6" s="66">
        <v>0.06</v>
      </c>
      <c r="P6" s="27" t="s">
        <v>2</v>
      </c>
    </row>
    <row r="7" spans="2:19" x14ac:dyDescent="0.15">
      <c r="B7" s="9"/>
      <c r="C7" s="7" t="str">
        <f>CONCATENATE(R8,O7*100,S8)</f>
        <v>PV(10%)</v>
      </c>
      <c r="D7" s="41">
        <f>D6*(1+$O$7)^($D$5-D5-1)*$I$3</f>
        <v>27.572045454545453</v>
      </c>
      <c r="E7" s="41">
        <f t="shared" ref="E7:M7" si="1">E6*(1+$O$7)^($D$5-E5-1)*$I$3</f>
        <v>26.569425619834711</v>
      </c>
      <c r="F7" s="41">
        <f t="shared" si="1"/>
        <v>25.603264688204355</v>
      </c>
      <c r="G7" s="41">
        <f t="shared" si="1"/>
        <v>24.672236881360565</v>
      </c>
      <c r="H7" s="41">
        <f t="shared" si="1"/>
        <v>23.775064631129268</v>
      </c>
      <c r="I7" s="41">
        <f t="shared" si="1"/>
        <v>22.910516826360929</v>
      </c>
      <c r="J7" s="41">
        <f t="shared" si="1"/>
        <v>22.077407123584166</v>
      </c>
      <c r="K7" s="41">
        <f t="shared" si="1"/>
        <v>21.274592319090203</v>
      </c>
      <c r="L7" s="41">
        <f t="shared" si="1"/>
        <v>20.500970780214193</v>
      </c>
      <c r="M7" s="41">
        <f t="shared" si="1"/>
        <v>19.755480933660948</v>
      </c>
      <c r="N7" s="41">
        <f t="shared" ref="N7" si="2">N6*(1+$O$7)^($D$5-N5-1)</f>
        <v>798.7391213070465</v>
      </c>
      <c r="O7" s="17">
        <v>0.1</v>
      </c>
      <c r="P7" s="38" t="s">
        <v>3</v>
      </c>
    </row>
    <row r="8" spans="2:19" ht="14" thickBot="1" x14ac:dyDescent="0.2">
      <c r="B8" s="9"/>
      <c r="C8" s="8" t="s">
        <v>26</v>
      </c>
      <c r="D8" s="20">
        <f>SUM(D7:N7)</f>
        <v>1033.4501265650313</v>
      </c>
      <c r="E8" s="21"/>
      <c r="F8" s="21"/>
      <c r="G8" s="21"/>
      <c r="H8" s="21"/>
      <c r="I8" s="21"/>
      <c r="J8" s="21"/>
      <c r="K8" s="21"/>
      <c r="L8" s="21"/>
      <c r="M8" s="21"/>
      <c r="N8" s="21"/>
      <c r="O8" s="74">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7.0000000000000007E-2</v>
      </c>
      <c r="P11" s="38" t="s">
        <v>1</v>
      </c>
    </row>
    <row r="12" spans="2:19" x14ac:dyDescent="0.15">
      <c r="B12" s="9" t="s">
        <v>18</v>
      </c>
      <c r="C12" s="6">
        <f>C6</f>
        <v>81.75</v>
      </c>
      <c r="D12" s="41">
        <f>C12*(1+$O$11)</f>
        <v>87.472500000000011</v>
      </c>
      <c r="E12" s="41">
        <f>D12*(1+$O$11)</f>
        <v>93.595575000000011</v>
      </c>
      <c r="F12" s="41">
        <f>E12*(1+$O$11)</f>
        <v>100.14726525000002</v>
      </c>
      <c r="G12" s="41">
        <f>F12*(1+$O$11)</f>
        <v>107.15757381750002</v>
      </c>
      <c r="H12" s="41">
        <f>G12*(1+$O$11)</f>
        <v>114.65860398472503</v>
      </c>
      <c r="I12" s="41">
        <f>H12*(1+$O$12)</f>
        <v>122.6847062636558</v>
      </c>
      <c r="J12" s="41">
        <f>I12*(1+$O$12)</f>
        <v>131.2726357021117</v>
      </c>
      <c r="K12" s="41">
        <f>J12*(1+$O$12)</f>
        <v>140.46172020125954</v>
      </c>
      <c r="L12" s="41">
        <f>K12*(1+$O$12)</f>
        <v>150.29404061534771</v>
      </c>
      <c r="M12" s="41">
        <f>L12*(1+$O$12)</f>
        <v>160.81462345842206</v>
      </c>
      <c r="N12" s="41">
        <f>L12*O14</f>
        <v>3005.8808123069543</v>
      </c>
      <c r="O12" s="17">
        <v>7.0000000000000007E-2</v>
      </c>
      <c r="P12" s="27" t="s">
        <v>2</v>
      </c>
    </row>
    <row r="13" spans="2:19" x14ac:dyDescent="0.15">
      <c r="B13" s="9">
        <f>B7</f>
        <v>0</v>
      </c>
      <c r="C13" s="7" t="str">
        <f>C7</f>
        <v>PV(10%)</v>
      </c>
      <c r="D13" s="41">
        <f>D12*(1+$O$13)^($D$11-D11-1)*$I$3</f>
        <v>27.832159090909094</v>
      </c>
      <c r="E13" s="41">
        <f t="shared" ref="E13:M13" si="4">E12*(1+$O$13)^($D$11-E11-1)*$I$3</f>
        <v>27.073100206611567</v>
      </c>
      <c r="F13" s="41">
        <f t="shared" si="4"/>
        <v>26.33474292824943</v>
      </c>
      <c r="G13" s="41">
        <f t="shared" si="4"/>
        <v>25.616522666569907</v>
      </c>
      <c r="H13" s="41">
        <f t="shared" si="4"/>
        <v>24.917890230208904</v>
      </c>
      <c r="I13" s="41">
        <f t="shared" si="4"/>
        <v>24.238311405748664</v>
      </c>
      <c r="J13" s="41">
        <f t="shared" si="4"/>
        <v>23.577266549228241</v>
      </c>
      <c r="K13" s="41">
        <f t="shared" si="4"/>
        <v>22.934250188794749</v>
      </c>
      <c r="L13" s="41">
        <f t="shared" si="4"/>
        <v>22.308770638191255</v>
      </c>
      <c r="M13" s="41">
        <f t="shared" si="4"/>
        <v>21.700349620786035</v>
      </c>
      <c r="N13" s="41">
        <f>N12*(1+$O$7)^($D$5-N11-1)</f>
        <v>1158.8971760099353</v>
      </c>
      <c r="O13" s="17">
        <f>O7</f>
        <v>0.1</v>
      </c>
      <c r="P13" s="38" t="s">
        <v>3</v>
      </c>
    </row>
    <row r="14" spans="2:19" ht="14" thickBot="1" x14ac:dyDescent="0.2">
      <c r="B14" s="9"/>
      <c r="C14" s="8" t="s">
        <v>4</v>
      </c>
      <c r="D14" s="20">
        <f>SUM(D13:N13)</f>
        <v>1405.430539535233</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0.02</v>
      </c>
      <c r="P17" s="38" t="s">
        <v>1</v>
      </c>
    </row>
    <row r="18" spans="2:16" x14ac:dyDescent="0.15">
      <c r="B18" s="9" t="s">
        <v>17</v>
      </c>
      <c r="C18" s="6">
        <f>C12</f>
        <v>81.75</v>
      </c>
      <c r="D18" s="41">
        <f>C18*(1+$O$17)</f>
        <v>83.385000000000005</v>
      </c>
      <c r="E18" s="41">
        <f>D18*(1+$O$17)</f>
        <v>85.052700000000002</v>
      </c>
      <c r="F18" s="41">
        <f>E18*(1+$O$17)</f>
        <v>86.753754000000001</v>
      </c>
      <c r="G18" s="41">
        <f>F18*(1+$O$17)</f>
        <v>88.488829080000002</v>
      </c>
      <c r="H18" s="41">
        <f>G18*(1+$O$17)</f>
        <v>90.258605661600001</v>
      </c>
      <c r="I18" s="41">
        <f>H18*(1+$O$18)</f>
        <v>92.063777774832005</v>
      </c>
      <c r="J18" s="41">
        <f>I18*(1+$O$18)</f>
        <v>93.905053330328641</v>
      </c>
      <c r="K18" s="41">
        <f>J18*(1+$O$18)</f>
        <v>95.783154396935217</v>
      </c>
      <c r="L18" s="41">
        <f>K18*(1+$O$18)</f>
        <v>97.698817484873928</v>
      </c>
      <c r="M18" s="41">
        <f>L18*(1+$O$18)</f>
        <v>99.652793834571412</v>
      </c>
      <c r="N18" s="41">
        <f>L18*O20</f>
        <v>976.98817484873928</v>
      </c>
      <c r="O18" s="17">
        <v>0.02</v>
      </c>
      <c r="P18" s="27" t="s">
        <v>2</v>
      </c>
    </row>
    <row r="19" spans="2:16" x14ac:dyDescent="0.15">
      <c r="B19" s="9" t="s">
        <v>81</v>
      </c>
      <c r="C19" s="7" t="str">
        <f>C13</f>
        <v>PV(10%)</v>
      </c>
      <c r="D19" s="41">
        <f>D18*(1+$O$19)^($D$17-D17-1)*$I$3</f>
        <v>26.531590909090909</v>
      </c>
      <c r="E19" s="41">
        <f t="shared" ref="E19:M19" si="6">E18*(1+$O$19)^($D$17-E17-1)*$I$3</f>
        <v>24.602020661157024</v>
      </c>
      <c r="F19" s="41">
        <f t="shared" si="6"/>
        <v>22.812782794891049</v>
      </c>
      <c r="G19" s="41">
        <f t="shared" si="6"/>
        <v>21.153671318898976</v>
      </c>
      <c r="H19" s="41">
        <f t="shared" si="6"/>
        <v>19.61522249570632</v>
      </c>
      <c r="I19" s="41">
        <f t="shared" si="6"/>
        <v>18.188660859654952</v>
      </c>
      <c r="J19" s="41">
        <f t="shared" si="6"/>
        <v>16.865849160770953</v>
      </c>
      <c r="K19" s="41">
        <f t="shared" si="6"/>
        <v>15.639241949078521</v>
      </c>
      <c r="L19" s="41">
        <f t="shared" si="6"/>
        <v>14.501842534600083</v>
      </c>
      <c r="M19" s="41">
        <f t="shared" si="6"/>
        <v>13.447163077538256</v>
      </c>
      <c r="N19" s="41">
        <f t="shared" ref="N19" si="7">N18*(1+$O$19)^($D$17-N17-1)</f>
        <v>376.67123466493717</v>
      </c>
      <c r="O19" s="17">
        <f>O13</f>
        <v>0.1</v>
      </c>
      <c r="P19" s="38" t="s">
        <v>3</v>
      </c>
    </row>
    <row r="20" spans="2:16" ht="14" thickBot="1" x14ac:dyDescent="0.2">
      <c r="B20" s="9" t="s">
        <v>82</v>
      </c>
      <c r="C20" s="8" t="s">
        <v>4</v>
      </c>
      <c r="D20" s="20">
        <f>SUM(D19:N19)</f>
        <v>570.02928042632425</v>
      </c>
      <c r="E20" s="21"/>
      <c r="F20" s="21"/>
      <c r="G20" s="21"/>
      <c r="H20" s="21"/>
      <c r="I20" s="21"/>
      <c r="J20" s="21"/>
      <c r="K20" s="21"/>
      <c r="L20" s="21"/>
      <c r="M20" s="21"/>
      <c r="N20" s="21"/>
      <c r="O20" s="18">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0.34</v>
      </c>
      <c r="E23" s="41">
        <f>D8</f>
        <v>1033.4501265650313</v>
      </c>
      <c r="F23" s="22">
        <f>E23*D23</f>
        <v>351.37304303211067</v>
      </c>
      <c r="P23" s="38"/>
    </row>
    <row r="24" spans="2:16" x14ac:dyDescent="0.15">
      <c r="B24" s="9"/>
      <c r="C24" s="9" t="s">
        <v>15</v>
      </c>
      <c r="D24" s="76">
        <v>0.33</v>
      </c>
      <c r="E24" s="41">
        <f>D14</f>
        <v>1405.430539535233</v>
      </c>
      <c r="F24" s="22">
        <f>E24*D24</f>
        <v>463.7920780466269</v>
      </c>
      <c r="P24" s="38"/>
    </row>
    <row r="25" spans="2:16" ht="14" thickBot="1" x14ac:dyDescent="0.2">
      <c r="B25" s="9"/>
      <c r="C25" s="10" t="s">
        <v>28</v>
      </c>
      <c r="D25" s="76">
        <v>0.33</v>
      </c>
      <c r="E25" s="23">
        <f>D20</f>
        <v>570.02928042632425</v>
      </c>
      <c r="F25" s="24">
        <f>E25*D25</f>
        <v>188.109662540687</v>
      </c>
      <c r="P25" s="38"/>
    </row>
    <row r="26" spans="2:16" ht="14" thickBot="1" x14ac:dyDescent="0.2">
      <c r="B26" s="9"/>
      <c r="C26" s="36" t="s">
        <v>87</v>
      </c>
      <c r="D26" s="36">
        <f>C3</f>
        <v>0</v>
      </c>
      <c r="E26" s="15" t="s">
        <v>11</v>
      </c>
      <c r="F26" s="16">
        <f>SUM(F23:F25)</f>
        <v>1003.2747836194246</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41" priority="1" operator="containsText" text="overvalued">
      <formula>NOT(ISERROR(SEARCH("overvalued",D3)))</formula>
    </cfRule>
    <cfRule type="containsText" dxfId="40" priority="2" operator="containsText" text="undervalued">
      <formula>NOT(ISERROR(SEARCH("undervalued",D3)))</formula>
    </cfRule>
  </conditionalFormatting>
  <hyperlinks>
    <hyperlink ref="C30" r:id="rId1" xr:uid="{7A68F5B4-25D7-6F41-B5D5-C3B8005E803C}"/>
    <hyperlink ref="B4" location="'COMPARATIVE TABLE'!A1" display="'COMPARATIVE TABLE'!A1" xr:uid="{42116B10-D6E2-8F42-AA2E-776016AB1AC1}"/>
  </hyperlinks>
  <pageMargins left="0.7" right="0.7" top="0.78740157499999996" bottom="0.78740157499999996"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60325-9C0B-1647-AB52-731C70661582}">
  <sheetPr codeName="Sheet11"/>
  <dimension ref="B1:S30"/>
  <sheetViews>
    <sheetView showGridLines="0" zoomScale="131" zoomScaleNormal="131"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135</v>
      </c>
      <c r="C2" s="31" t="s">
        <v>32</v>
      </c>
      <c r="D2" s="32"/>
      <c r="E2" s="33"/>
      <c r="F2" s="33"/>
      <c r="G2" s="33"/>
      <c r="H2" s="33"/>
      <c r="I2" s="33"/>
      <c r="J2" s="33"/>
      <c r="K2" s="33"/>
      <c r="L2" s="33"/>
      <c r="M2" s="33"/>
      <c r="N2" s="33"/>
      <c r="O2" s="33"/>
      <c r="P2" s="34"/>
      <c r="S2" s="3" t="s">
        <v>7</v>
      </c>
    </row>
    <row r="3" spans="2:19" ht="14" thickBot="1" x14ac:dyDescent="0.2">
      <c r="B3" s="35" t="s">
        <v>86</v>
      </c>
      <c r="C3" s="36">
        <f>'COMPARATIVE TABLE'!C36</f>
        <v>0</v>
      </c>
      <c r="D3" s="37"/>
      <c r="F3" s="69" t="s">
        <v>91</v>
      </c>
      <c r="G3" s="70"/>
      <c r="H3" s="70"/>
      <c r="I3" s="75">
        <v>0.65</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0.05</v>
      </c>
      <c r="P5" s="38" t="s">
        <v>1</v>
      </c>
      <c r="R5" s="1"/>
    </row>
    <row r="6" spans="2:19" x14ac:dyDescent="0.15">
      <c r="B6" s="9" t="s">
        <v>19</v>
      </c>
      <c r="C6" s="81">
        <v>1.1000000000000001</v>
      </c>
      <c r="D6" s="41">
        <f>C6*(1+$O$5)</f>
        <v>1.1550000000000002</v>
      </c>
      <c r="E6" s="41">
        <f>D6*(1+$O$5)</f>
        <v>1.2127500000000002</v>
      </c>
      <c r="F6" s="41">
        <f>E6*(1+$O$5)</f>
        <v>1.2733875000000003</v>
      </c>
      <c r="G6" s="41">
        <f>F6*(1+$O$5)</f>
        <v>1.3370568750000005</v>
      </c>
      <c r="H6" s="41">
        <f>G6*(1+$O$5)</f>
        <v>1.4039097187500005</v>
      </c>
      <c r="I6" s="41">
        <f>H6*(1+$O$6)</f>
        <v>1.4741052046875005</v>
      </c>
      <c r="J6" s="41">
        <f>I6*(1+$O$6)</f>
        <v>1.5478104649218756</v>
      </c>
      <c r="K6" s="41">
        <f>J6*(1+$O$6)</f>
        <v>1.6252009881679694</v>
      </c>
      <c r="L6" s="41">
        <f>K6*(1+$O$6)</f>
        <v>1.706461037576368</v>
      </c>
      <c r="M6" s="41">
        <f>L6*(1+$O$6)</f>
        <v>1.7917840894551864</v>
      </c>
      <c r="N6" s="41">
        <f>L6*O8</f>
        <v>25.596915563645521</v>
      </c>
      <c r="O6" s="66">
        <v>0.05</v>
      </c>
      <c r="P6" s="27" t="s">
        <v>2</v>
      </c>
    </row>
    <row r="7" spans="2:19" x14ac:dyDescent="0.15">
      <c r="B7" s="9"/>
      <c r="C7" s="7" t="str">
        <f>CONCATENATE(R8,O7*100,S8)</f>
        <v>PV(10%)</v>
      </c>
      <c r="D7" s="41">
        <f>D6*(1+$O$7)^($D$5-D5-1)*$I$3</f>
        <v>0.68250000000000022</v>
      </c>
      <c r="E7" s="41">
        <f t="shared" ref="E7:M7" si="1">E6*(1+$O$7)^($D$5-E5-1)*$I$3</f>
        <v>0.65147727272727285</v>
      </c>
      <c r="F7" s="41">
        <f t="shared" si="1"/>
        <v>0.62186466942148766</v>
      </c>
      <c r="G7" s="41">
        <f t="shared" si="1"/>
        <v>0.59359809353869286</v>
      </c>
      <c r="H7" s="41">
        <f t="shared" si="1"/>
        <v>0.56661636201420662</v>
      </c>
      <c r="I7" s="41">
        <f t="shared" si="1"/>
        <v>0.54086107283174267</v>
      </c>
      <c r="J7" s="41">
        <f t="shared" si="1"/>
        <v>0.51627647861211801</v>
      </c>
      <c r="K7" s="41">
        <f t="shared" si="1"/>
        <v>0.49280936594793084</v>
      </c>
      <c r="L7" s="41">
        <f t="shared" si="1"/>
        <v>0.47040894022302487</v>
      </c>
      <c r="M7" s="41">
        <f t="shared" si="1"/>
        <v>0.4490267156674328</v>
      </c>
      <c r="N7" s="41">
        <f t="shared" ref="N7" si="2">N6*(1+$O$7)^($D$5-N5-1)</f>
        <v>9.8687190256578639</v>
      </c>
      <c r="O7" s="17">
        <v>0.1</v>
      </c>
      <c r="P7" s="38" t="s">
        <v>3</v>
      </c>
    </row>
    <row r="8" spans="2:19" ht="14" thickBot="1" x14ac:dyDescent="0.2">
      <c r="B8" s="9"/>
      <c r="C8" s="8" t="s">
        <v>26</v>
      </c>
      <c r="D8" s="20">
        <f>SUM(D7:N7)</f>
        <v>15.454157996641774</v>
      </c>
      <c r="E8" s="21"/>
      <c r="F8" s="21"/>
      <c r="G8" s="21"/>
      <c r="H8" s="21"/>
      <c r="I8" s="21"/>
      <c r="J8" s="21"/>
      <c r="K8" s="21"/>
      <c r="L8" s="21"/>
      <c r="M8" s="21"/>
      <c r="N8" s="21"/>
      <c r="O8" s="74">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0.06</v>
      </c>
      <c r="P11" s="38" t="s">
        <v>1</v>
      </c>
    </row>
    <row r="12" spans="2:19" x14ac:dyDescent="0.15">
      <c r="B12" s="9" t="s">
        <v>18</v>
      </c>
      <c r="C12" s="6">
        <f>C6</f>
        <v>1.1000000000000001</v>
      </c>
      <c r="D12" s="41">
        <f>C12*(1+$O$11)</f>
        <v>1.1660000000000001</v>
      </c>
      <c r="E12" s="41">
        <f>D12*(1+$O$11)</f>
        <v>1.2359600000000002</v>
      </c>
      <c r="F12" s="41">
        <f>E12*(1+$O$11)</f>
        <v>1.3101176000000003</v>
      </c>
      <c r="G12" s="41">
        <f>F12*(1+$O$11)</f>
        <v>1.3887246560000004</v>
      </c>
      <c r="H12" s="41">
        <f>G12*(1+$O$11)</f>
        <v>1.4720481353600006</v>
      </c>
      <c r="I12" s="41">
        <f>H12*(1+$O$12)</f>
        <v>1.5603710234816006</v>
      </c>
      <c r="J12" s="41">
        <f>I12*(1+$O$12)</f>
        <v>1.6539932848904968</v>
      </c>
      <c r="K12" s="41">
        <f>J12*(1+$O$12)</f>
        <v>1.7532328819839267</v>
      </c>
      <c r="L12" s="41">
        <f>K12*(1+$O$12)</f>
        <v>1.8584268549029623</v>
      </c>
      <c r="M12" s="41">
        <f>L12*(1+$O$12)</f>
        <v>1.9699324661971402</v>
      </c>
      <c r="N12" s="41">
        <f>L12*O14</f>
        <v>37.168537098059247</v>
      </c>
      <c r="O12" s="17">
        <v>0.06</v>
      </c>
      <c r="P12" s="27" t="s">
        <v>2</v>
      </c>
    </row>
    <row r="13" spans="2:19" x14ac:dyDescent="0.15">
      <c r="B13" s="9">
        <f>B7</f>
        <v>0</v>
      </c>
      <c r="C13" s="7" t="str">
        <f>C7</f>
        <v>PV(10%)</v>
      </c>
      <c r="D13" s="41">
        <f>D12*(1+$O$13)^($D$11-D11-1)*$I$3</f>
        <v>0.68900000000000006</v>
      </c>
      <c r="E13" s="41">
        <f t="shared" ref="E13:M13" si="4">E12*(1+$O$13)^($D$11-E11-1)*$I$3</f>
        <v>0.66394545454545451</v>
      </c>
      <c r="F13" s="41">
        <f t="shared" si="4"/>
        <v>0.63980198347107442</v>
      </c>
      <c r="G13" s="41">
        <f t="shared" si="4"/>
        <v>0.61653645679939895</v>
      </c>
      <c r="H13" s="41">
        <f t="shared" si="4"/>
        <v>0.59411694927942083</v>
      </c>
      <c r="I13" s="41">
        <f t="shared" si="4"/>
        <v>0.57251269657835102</v>
      </c>
      <c r="J13" s="41">
        <f t="shared" si="4"/>
        <v>0.55169405306641084</v>
      </c>
      <c r="K13" s="41">
        <f t="shared" si="4"/>
        <v>0.53163245113672319</v>
      </c>
      <c r="L13" s="41">
        <f t="shared" si="4"/>
        <v>0.51230036200447882</v>
      </c>
      <c r="M13" s="41">
        <f t="shared" si="4"/>
        <v>0.49367125793158861</v>
      </c>
      <c r="N13" s="41">
        <f>N12*(1+$O$7)^($D$5-N11-1)</f>
        <v>14.330080056069335</v>
      </c>
      <c r="O13" s="17">
        <f>O7</f>
        <v>0.1</v>
      </c>
      <c r="P13" s="38" t="s">
        <v>3</v>
      </c>
    </row>
    <row r="14" spans="2:19" ht="14" thickBot="1" x14ac:dyDescent="0.2">
      <c r="B14" s="9"/>
      <c r="C14" s="8" t="s">
        <v>4</v>
      </c>
      <c r="D14" s="20">
        <f>SUM(D13:N13)</f>
        <v>20.195291720882238</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0.02</v>
      </c>
      <c r="P17" s="38" t="s">
        <v>1</v>
      </c>
    </row>
    <row r="18" spans="2:16" x14ac:dyDescent="0.15">
      <c r="B18" s="9" t="s">
        <v>17</v>
      </c>
      <c r="C18" s="6">
        <f>C12</f>
        <v>1.1000000000000001</v>
      </c>
      <c r="D18" s="41">
        <f>C18*(1+$O$17)</f>
        <v>1.1220000000000001</v>
      </c>
      <c r="E18" s="41">
        <f>D18*(1+$O$17)</f>
        <v>1.1444400000000001</v>
      </c>
      <c r="F18" s="41">
        <f>E18*(1+$O$17)</f>
        <v>1.1673288000000002</v>
      </c>
      <c r="G18" s="41">
        <f>F18*(1+$O$17)</f>
        <v>1.1906753760000002</v>
      </c>
      <c r="H18" s="41">
        <f>G18*(1+$O$17)</f>
        <v>1.2144888835200003</v>
      </c>
      <c r="I18" s="41">
        <f>H18*(1+$O$18)</f>
        <v>1.2387786611904004</v>
      </c>
      <c r="J18" s="41">
        <f>I18*(1+$O$18)</f>
        <v>1.2635542344142083</v>
      </c>
      <c r="K18" s="41">
        <f>J18*(1+$O$18)</f>
        <v>1.2888253191024925</v>
      </c>
      <c r="L18" s="41">
        <f>K18*(1+$O$18)</f>
        <v>1.3146018254845424</v>
      </c>
      <c r="M18" s="41">
        <f>L18*(1+$O$18)</f>
        <v>1.3408938619942332</v>
      </c>
      <c r="N18" s="41">
        <f>L18*O20</f>
        <v>15.775221905814508</v>
      </c>
      <c r="O18" s="17">
        <v>0.02</v>
      </c>
      <c r="P18" s="27" t="s">
        <v>2</v>
      </c>
    </row>
    <row r="19" spans="2:16" x14ac:dyDescent="0.15">
      <c r="B19" s="9" t="s">
        <v>81</v>
      </c>
      <c r="C19" s="7" t="str">
        <f>C13</f>
        <v>PV(10%)</v>
      </c>
      <c r="D19" s="41">
        <f>D18*(1+$O$19)^($D$17-D17-1)*$I$3</f>
        <v>0.66300000000000003</v>
      </c>
      <c r="E19" s="41">
        <f t="shared" ref="E19:M19" si="6">E18*(1+$O$19)^($D$17-E17-1)*$I$3</f>
        <v>0.61478181818181821</v>
      </c>
      <c r="F19" s="41">
        <f t="shared" si="6"/>
        <v>0.57007041322314045</v>
      </c>
      <c r="G19" s="41">
        <f t="shared" si="6"/>
        <v>0.52861074680691211</v>
      </c>
      <c r="H19" s="41">
        <f t="shared" si="6"/>
        <v>0.49016632885731842</v>
      </c>
      <c r="I19" s="41">
        <f t="shared" si="6"/>
        <v>0.45451786857678622</v>
      </c>
      <c r="J19" s="41">
        <f t="shared" si="6"/>
        <v>0.42146202358938351</v>
      </c>
      <c r="K19" s="41">
        <f t="shared" si="6"/>
        <v>0.39081024005561016</v>
      </c>
      <c r="L19" s="41">
        <f t="shared" si="6"/>
        <v>0.36238767714247483</v>
      </c>
      <c r="M19" s="41">
        <f t="shared" si="6"/>
        <v>0.33603220971393116</v>
      </c>
      <c r="N19" s="41">
        <f t="shared" ref="N19" si="7">N18*(1+$O$19)^($D$17-N17-1)</f>
        <v>6.0820309450485279</v>
      </c>
      <c r="O19" s="17">
        <f>O13</f>
        <v>0.1</v>
      </c>
      <c r="P19" s="38" t="s">
        <v>3</v>
      </c>
    </row>
    <row r="20" spans="2:16" ht="14" thickBot="1" x14ac:dyDescent="0.2">
      <c r="B20" s="9" t="s">
        <v>82</v>
      </c>
      <c r="C20" s="8" t="s">
        <v>4</v>
      </c>
      <c r="D20" s="20">
        <f>SUM(D19:N19)</f>
        <v>10.913870271195902</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0.34</v>
      </c>
      <c r="E23" s="41">
        <f>D8</f>
        <v>15.454157996641774</v>
      </c>
      <c r="F23" s="22">
        <f>E23*D23</f>
        <v>5.2544137188582036</v>
      </c>
      <c r="P23" s="38"/>
    </row>
    <row r="24" spans="2:16" x14ac:dyDescent="0.15">
      <c r="B24" s="9"/>
      <c r="C24" s="9" t="s">
        <v>15</v>
      </c>
      <c r="D24" s="76">
        <v>0.33</v>
      </c>
      <c r="E24" s="41">
        <f>D14</f>
        <v>20.195291720882238</v>
      </c>
      <c r="F24" s="22">
        <f>E24*D24</f>
        <v>6.6644462678911394</v>
      </c>
      <c r="P24" s="38"/>
    </row>
    <row r="25" spans="2:16" ht="14" thickBot="1" x14ac:dyDescent="0.2">
      <c r="B25" s="9"/>
      <c r="C25" s="10" t="s">
        <v>28</v>
      </c>
      <c r="D25" s="76">
        <v>0.33</v>
      </c>
      <c r="E25" s="23">
        <f>D20</f>
        <v>10.913870271195902</v>
      </c>
      <c r="F25" s="24">
        <f>E25*D25</f>
        <v>3.6015771894946478</v>
      </c>
      <c r="P25" s="38"/>
    </row>
    <row r="26" spans="2:16" ht="14" thickBot="1" x14ac:dyDescent="0.2">
      <c r="B26" s="9"/>
      <c r="C26" s="36" t="s">
        <v>87</v>
      </c>
      <c r="D26" s="36">
        <f>C3</f>
        <v>0</v>
      </c>
      <c r="E26" s="15" t="s">
        <v>11</v>
      </c>
      <c r="F26" s="16">
        <f>SUM(F23:F25)</f>
        <v>15.520437176243991</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39" priority="1" operator="containsText" text="overvalued">
      <formula>NOT(ISERROR(SEARCH("overvalued",D3)))</formula>
    </cfRule>
    <cfRule type="containsText" dxfId="38" priority="2" operator="containsText" text="undervalued">
      <formula>NOT(ISERROR(SEARCH("undervalued",D3)))</formula>
    </cfRule>
  </conditionalFormatting>
  <hyperlinks>
    <hyperlink ref="C30" r:id="rId1" xr:uid="{7C012534-5038-7C4F-903A-53287B50897B}"/>
    <hyperlink ref="B4" location="'COMPARATIVE TABLE'!A1" display="'COMPARATIVE TABLE'!A1" xr:uid="{41A54A66-BDCC-B140-B5FA-499CE27F85A7}"/>
  </hyperlinks>
  <pageMargins left="0.7" right="0.7" top="0.78740157499999996" bottom="0.78740157499999996" header="0.3" footer="0.3"/>
  <pageSetup paperSize="9"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F3209-0F7E-6F45-8752-B35670D7AFAF}">
  <sheetPr codeName="Sheet12"/>
  <dimension ref="B1:S30"/>
  <sheetViews>
    <sheetView showGridLines="0" zoomScale="139" zoomScaleNormal="139"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133</v>
      </c>
      <c r="C2" s="31" t="s">
        <v>32</v>
      </c>
      <c r="D2" s="32"/>
      <c r="E2" s="33"/>
      <c r="F2" s="33"/>
      <c r="G2" s="33"/>
      <c r="H2" s="33"/>
      <c r="I2" s="33"/>
      <c r="J2" s="33"/>
      <c r="K2" s="33"/>
      <c r="L2" s="33"/>
      <c r="M2" s="33"/>
      <c r="N2" s="33"/>
      <c r="O2" s="33"/>
      <c r="P2" s="34"/>
      <c r="S2" s="3" t="s">
        <v>7</v>
      </c>
    </row>
    <row r="3" spans="2:19" ht="14" thickBot="1" x14ac:dyDescent="0.2">
      <c r="B3" s="35" t="s">
        <v>86</v>
      </c>
      <c r="C3" s="36">
        <f>'COMPARATIVE TABLE'!C35</f>
        <v>0</v>
      </c>
      <c r="D3" s="37"/>
      <c r="F3" s="69" t="s">
        <v>91</v>
      </c>
      <c r="G3" s="70"/>
      <c r="H3" s="70"/>
      <c r="I3" s="75">
        <v>1</v>
      </c>
      <c r="P3" s="38"/>
    </row>
    <row r="4" spans="2:19" ht="29" thickBot="1" x14ac:dyDescent="0.2">
      <c r="B4" s="39" t="s">
        <v>64</v>
      </c>
      <c r="N4" s="40" t="s">
        <v>5</v>
      </c>
      <c r="O4" s="4" t="s">
        <v>0</v>
      </c>
      <c r="P4" s="38"/>
    </row>
    <row r="5" spans="2:19" x14ac:dyDescent="0.15">
      <c r="B5" s="9" t="s">
        <v>8</v>
      </c>
      <c r="C5" s="5" t="s">
        <v>83</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0.03</v>
      </c>
      <c r="P5" s="38" t="s">
        <v>1</v>
      </c>
      <c r="R5" s="1"/>
    </row>
    <row r="6" spans="2:19" x14ac:dyDescent="0.15">
      <c r="B6" s="9" t="s">
        <v>19</v>
      </c>
      <c r="C6" s="81">
        <v>1.6</v>
      </c>
      <c r="D6" s="41">
        <f>C6*(1+$O$5)</f>
        <v>1.6480000000000001</v>
      </c>
      <c r="E6" s="41">
        <f>D6*(1+$O$5)</f>
        <v>1.6974400000000003</v>
      </c>
      <c r="F6" s="41">
        <f>E6*(1+$O$5)</f>
        <v>1.7483632000000002</v>
      </c>
      <c r="G6" s="41">
        <f>F6*(1+$O$5)</f>
        <v>1.8008140960000003</v>
      </c>
      <c r="H6" s="41">
        <f>G6*(1+$O$5)</f>
        <v>1.8548385188800003</v>
      </c>
      <c r="I6" s="41">
        <f>H6*(1+$O$6)</f>
        <v>1.9104836744464004</v>
      </c>
      <c r="J6" s="41">
        <f>I6*(1+$O$6)</f>
        <v>1.9677981846797925</v>
      </c>
      <c r="K6" s="41">
        <f>J6*(1+$O$6)</f>
        <v>2.0268321302201864</v>
      </c>
      <c r="L6" s="41">
        <f>K6*(1+$O$6)</f>
        <v>2.0876370941267921</v>
      </c>
      <c r="M6" s="41">
        <f>L6*(1+$O$6)</f>
        <v>2.150266206950596</v>
      </c>
      <c r="N6" s="41">
        <f>L6*O8</f>
        <v>31.314556411901883</v>
      </c>
      <c r="O6" s="66">
        <v>0.03</v>
      </c>
      <c r="P6" s="27" t="s">
        <v>2</v>
      </c>
    </row>
    <row r="7" spans="2:19" x14ac:dyDescent="0.15">
      <c r="B7" s="9"/>
      <c r="C7" s="7" t="str">
        <f>CONCATENATE(R8,O7*100,S8)</f>
        <v>PV(10%)</v>
      </c>
      <c r="D7" s="41">
        <f>D6*(1+$O$7)^($D$5-D5-1)*$I$3</f>
        <v>1.4981818181818183</v>
      </c>
      <c r="E7" s="41">
        <f t="shared" ref="E7:M7" si="1">E6*(1+$O$7)^($D$5-E5-1)*$I$3</f>
        <v>1.4028429752066116</v>
      </c>
      <c r="F7" s="41">
        <f t="shared" si="1"/>
        <v>1.3135711495116451</v>
      </c>
      <c r="G7" s="41">
        <f t="shared" si="1"/>
        <v>1.229980258179086</v>
      </c>
      <c r="H7" s="41">
        <f t="shared" si="1"/>
        <v>1.151708787204053</v>
      </c>
      <c r="I7" s="41">
        <f t="shared" si="1"/>
        <v>1.0784182280183408</v>
      </c>
      <c r="J7" s="41">
        <f t="shared" si="1"/>
        <v>1.0097916135080824</v>
      </c>
      <c r="K7" s="41">
        <f t="shared" si="1"/>
        <v>0.94553214719393186</v>
      </c>
      <c r="L7" s="41">
        <f t="shared" si="1"/>
        <v>0.88536191964522715</v>
      </c>
      <c r="M7" s="41">
        <f t="shared" si="1"/>
        <v>0.82902070657689442</v>
      </c>
      <c r="N7" s="41">
        <f t="shared" ref="N7" si="2">N6*(1+$O$7)^($D$5-N5-1)</f>
        <v>12.073117086071278</v>
      </c>
      <c r="O7" s="17">
        <v>0.1</v>
      </c>
      <c r="P7" s="38" t="s">
        <v>3</v>
      </c>
    </row>
    <row r="8" spans="2:19" ht="14" thickBot="1" x14ac:dyDescent="0.2">
      <c r="B8" s="9"/>
      <c r="C8" s="8" t="s">
        <v>26</v>
      </c>
      <c r="D8" s="20">
        <f>SUM(D7:N7)</f>
        <v>23.41752668929697</v>
      </c>
      <c r="E8" s="21"/>
      <c r="F8" s="21"/>
      <c r="G8" s="21"/>
      <c r="H8" s="21"/>
      <c r="I8" s="21"/>
      <c r="J8" s="21"/>
      <c r="K8" s="21"/>
      <c r="L8" s="21"/>
      <c r="M8" s="21"/>
      <c r="N8" s="21"/>
      <c r="O8" s="74">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 per share</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0.04</v>
      </c>
      <c r="P11" s="38" t="s">
        <v>1</v>
      </c>
    </row>
    <row r="12" spans="2:19" x14ac:dyDescent="0.15">
      <c r="B12" s="9" t="s">
        <v>18</v>
      </c>
      <c r="C12" s="6">
        <f>C6</f>
        <v>1.6</v>
      </c>
      <c r="D12" s="41">
        <f>C12*(1+$O$11)</f>
        <v>1.6640000000000001</v>
      </c>
      <c r="E12" s="41">
        <f>D12*(1+$O$11)</f>
        <v>1.7305600000000003</v>
      </c>
      <c r="F12" s="41">
        <f>E12*(1+$O$11)</f>
        <v>1.7997824000000004</v>
      </c>
      <c r="G12" s="41">
        <f>F12*(1+$O$11)</f>
        <v>1.8717736960000004</v>
      </c>
      <c r="H12" s="41">
        <f>G12*(1+$O$11)</f>
        <v>1.9466446438400005</v>
      </c>
      <c r="I12" s="41">
        <f>H12*(1+$O$12)</f>
        <v>2.0245104295936005</v>
      </c>
      <c r="J12" s="41">
        <f>I12*(1+$O$12)</f>
        <v>2.1054908467773448</v>
      </c>
      <c r="K12" s="41">
        <f>J12*(1+$O$12)</f>
        <v>2.1897104806484387</v>
      </c>
      <c r="L12" s="41">
        <f>K12*(1+$O$12)</f>
        <v>2.2772988998743764</v>
      </c>
      <c r="M12" s="41">
        <f>L12*(1+$O$12)</f>
        <v>2.3683908558693516</v>
      </c>
      <c r="N12" s="41">
        <f>L12*O14</f>
        <v>45.545977997487526</v>
      </c>
      <c r="O12" s="17">
        <v>0.04</v>
      </c>
      <c r="P12" s="27" t="s">
        <v>2</v>
      </c>
    </row>
    <row r="13" spans="2:19" x14ac:dyDescent="0.15">
      <c r="B13" s="9">
        <f>B7</f>
        <v>0</v>
      </c>
      <c r="C13" s="7" t="str">
        <f>C7</f>
        <v>PV(10%)</v>
      </c>
      <c r="D13" s="41">
        <f>D12*(1+$O$13)^($D$11-D11-1)*$I$3</f>
        <v>1.5127272727272729</v>
      </c>
      <c r="E13" s="41">
        <f t="shared" ref="E13:M13" si="4">E12*(1+$O$13)^($D$11-E11-1)*$I$3</f>
        <v>1.430214876033058</v>
      </c>
      <c r="F13" s="41">
        <f t="shared" si="4"/>
        <v>1.3522031555221636</v>
      </c>
      <c r="G13" s="41">
        <f t="shared" si="4"/>
        <v>1.2784466197664093</v>
      </c>
      <c r="H13" s="41">
        <f t="shared" si="4"/>
        <v>1.2087131677791505</v>
      </c>
      <c r="I13" s="41">
        <f t="shared" si="4"/>
        <v>1.1427833586275604</v>
      </c>
      <c r="J13" s="41">
        <f t="shared" si="4"/>
        <v>1.080449720884239</v>
      </c>
      <c r="K13" s="41">
        <f t="shared" si="4"/>
        <v>1.0215160997450987</v>
      </c>
      <c r="L13" s="41">
        <f t="shared" si="4"/>
        <v>0.96579703975900244</v>
      </c>
      <c r="M13" s="41">
        <f t="shared" si="4"/>
        <v>0.91311720122669315</v>
      </c>
      <c r="N13" s="41">
        <f>N12*(1+$O$7)^($D$5-N11-1)</f>
        <v>17.559946177436405</v>
      </c>
      <c r="O13" s="17">
        <f>O7</f>
        <v>0.1</v>
      </c>
      <c r="P13" s="38" t="s">
        <v>3</v>
      </c>
    </row>
    <row r="14" spans="2:19" ht="14" thickBot="1" x14ac:dyDescent="0.2">
      <c r="B14" s="9"/>
      <c r="C14" s="8" t="s">
        <v>4</v>
      </c>
      <c r="D14" s="20">
        <f>SUM(D13:N13)</f>
        <v>29.465914689507052</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 per share</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9" t="s">
        <v>17</v>
      </c>
      <c r="C18" s="6">
        <f>C12</f>
        <v>1.6</v>
      </c>
      <c r="D18" s="41">
        <f>C18*(1+$O$17)</f>
        <v>1.6</v>
      </c>
      <c r="E18" s="41">
        <f>D18*(1+$O$17)</f>
        <v>1.6</v>
      </c>
      <c r="F18" s="41">
        <f>E18*(1+$O$17)</f>
        <v>1.6</v>
      </c>
      <c r="G18" s="41">
        <f>F18*(1+$O$17)</f>
        <v>1.6</v>
      </c>
      <c r="H18" s="41">
        <f>G18*(1+$O$17)</f>
        <v>1.6</v>
      </c>
      <c r="I18" s="41">
        <f>H18*(1+$O$18)</f>
        <v>1.6</v>
      </c>
      <c r="J18" s="41">
        <f>I18*(1+$O$18)</f>
        <v>1.6</v>
      </c>
      <c r="K18" s="41">
        <f>J18*(1+$O$18)</f>
        <v>1.6</v>
      </c>
      <c r="L18" s="41">
        <f>K18*(1+$O$18)</f>
        <v>1.6</v>
      </c>
      <c r="M18" s="41">
        <f>L18*(1+$O$18)</f>
        <v>1.6</v>
      </c>
      <c r="N18" s="41">
        <f>L18*O20</f>
        <v>19.200000000000003</v>
      </c>
      <c r="O18" s="17">
        <v>0</v>
      </c>
      <c r="P18" s="27" t="s">
        <v>2</v>
      </c>
    </row>
    <row r="19" spans="2:16" x14ac:dyDescent="0.15">
      <c r="B19" s="9" t="s">
        <v>81</v>
      </c>
      <c r="C19" s="7" t="str">
        <f>C13</f>
        <v>PV(10%)</v>
      </c>
      <c r="D19" s="41">
        <f>D18*(1+$O$19)^($D$17-D17-1)*$I$3</f>
        <v>1.4545454545454546</v>
      </c>
      <c r="E19" s="41">
        <f t="shared" ref="E19:M19" si="6">E18*(1+$O$19)^($D$17-E17-1)*$I$3</f>
        <v>1.3223140495867769</v>
      </c>
      <c r="F19" s="41">
        <f t="shared" si="6"/>
        <v>1.2021036814425241</v>
      </c>
      <c r="G19" s="41">
        <f t="shared" si="6"/>
        <v>1.092821528584113</v>
      </c>
      <c r="H19" s="41">
        <f t="shared" si="6"/>
        <v>0.99347411689464793</v>
      </c>
      <c r="I19" s="41">
        <f t="shared" si="6"/>
        <v>0.90315828808604359</v>
      </c>
      <c r="J19" s="41">
        <f t="shared" si="6"/>
        <v>0.82105298916913039</v>
      </c>
      <c r="K19" s="41">
        <f t="shared" si="6"/>
        <v>0.74641180833557308</v>
      </c>
      <c r="L19" s="41">
        <f t="shared" si="6"/>
        <v>0.67855618939597551</v>
      </c>
      <c r="M19" s="41">
        <f t="shared" si="6"/>
        <v>0.61686926308725043</v>
      </c>
      <c r="N19" s="41">
        <f t="shared" ref="N19" si="7">N18*(1+$O$19)^($D$17-N17-1)</f>
        <v>7.4024311570470056</v>
      </c>
      <c r="O19" s="17">
        <f>O13</f>
        <v>0.1</v>
      </c>
      <c r="P19" s="38" t="s">
        <v>3</v>
      </c>
    </row>
    <row r="20" spans="2:16" ht="14" thickBot="1" x14ac:dyDescent="0.2">
      <c r="B20" s="9" t="s">
        <v>82</v>
      </c>
      <c r="C20" s="8" t="s">
        <v>4</v>
      </c>
      <c r="D20" s="20">
        <f>SUM(D19:N19)</f>
        <v>17.233738526174495</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0.5</v>
      </c>
      <c r="E23" s="41">
        <f>D8</f>
        <v>23.41752668929697</v>
      </c>
      <c r="F23" s="22">
        <f>E23*D23</f>
        <v>11.708763344648485</v>
      </c>
      <c r="P23" s="38"/>
    </row>
    <row r="24" spans="2:16" x14ac:dyDescent="0.15">
      <c r="B24" s="9"/>
      <c r="C24" s="9" t="s">
        <v>15</v>
      </c>
      <c r="D24" s="76">
        <v>0.25</v>
      </c>
      <c r="E24" s="41">
        <f>D14</f>
        <v>29.465914689507052</v>
      </c>
      <c r="F24" s="22">
        <f>E24*D24</f>
        <v>7.366478672376763</v>
      </c>
      <c r="P24" s="38"/>
    </row>
    <row r="25" spans="2:16" ht="14" thickBot="1" x14ac:dyDescent="0.2">
      <c r="B25" s="9"/>
      <c r="C25" s="10" t="s">
        <v>28</v>
      </c>
      <c r="D25" s="76">
        <v>0.25</v>
      </c>
      <c r="E25" s="23">
        <f>D20</f>
        <v>17.233738526174495</v>
      </c>
      <c r="F25" s="24">
        <f>E25*D25</f>
        <v>4.3084346315436237</v>
      </c>
      <c r="P25" s="38"/>
    </row>
    <row r="26" spans="2:16" ht="14" thickBot="1" x14ac:dyDescent="0.2">
      <c r="B26" s="9"/>
      <c r="C26" s="36" t="s">
        <v>87</v>
      </c>
      <c r="D26" s="36">
        <f>C3</f>
        <v>0</v>
      </c>
      <c r="E26" s="15" t="s">
        <v>11</v>
      </c>
      <c r="F26" s="16">
        <f>SUM(F23:F25)</f>
        <v>23.383676648568869</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37" priority="1" operator="containsText" text="overvalued">
      <formula>NOT(ISERROR(SEARCH("overvalued",D3)))</formula>
    </cfRule>
    <cfRule type="containsText" dxfId="36" priority="2" operator="containsText" text="undervalued">
      <formula>NOT(ISERROR(SEARCH("undervalued",D3)))</formula>
    </cfRule>
  </conditionalFormatting>
  <hyperlinks>
    <hyperlink ref="C30" r:id="rId1" xr:uid="{26E54659-5724-764E-AF08-4862248513ED}"/>
    <hyperlink ref="B4" location="'COMPARATIVE TABLE'!A1" display="'COMPARATIVE TABLE'!A1" xr:uid="{5DD2A6CF-F82A-2F45-9E5F-8B290302BD08}"/>
  </hyperlinks>
  <pageMargins left="0.7" right="0.7" top="0.78740157499999996" bottom="0.78740157499999996"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A463E-1B6C-1440-B1CB-12E0AD653064}">
  <sheetPr codeName="Sheet13"/>
  <dimension ref="B1:S30"/>
  <sheetViews>
    <sheetView showGridLines="0" zoomScale="146" zoomScaleNormal="146"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65</v>
      </c>
      <c r="C2" s="31" t="s">
        <v>32</v>
      </c>
      <c r="D2" s="32"/>
      <c r="E2" s="33"/>
      <c r="F2" s="33"/>
      <c r="G2" s="33"/>
      <c r="H2" s="33"/>
      <c r="I2" s="33"/>
      <c r="J2" s="33"/>
      <c r="K2" s="33"/>
      <c r="L2" s="33"/>
      <c r="M2" s="33"/>
      <c r="N2" s="33"/>
      <c r="O2" s="33"/>
      <c r="P2" s="34"/>
      <c r="S2" s="3" t="s">
        <v>7</v>
      </c>
    </row>
    <row r="3" spans="2:19" ht="14" thickBot="1" x14ac:dyDescent="0.2">
      <c r="B3" s="35" t="s">
        <v>86</v>
      </c>
      <c r="C3" s="36">
        <f>'COMPARATIVE TABLE'!C34</f>
        <v>0</v>
      </c>
      <c r="D3" s="37"/>
      <c r="F3" s="11" t="s">
        <v>91</v>
      </c>
      <c r="G3" s="12"/>
      <c r="H3" s="12"/>
      <c r="I3" s="46">
        <v>1</v>
      </c>
      <c r="P3" s="38"/>
    </row>
    <row r="4" spans="2:19" ht="29" thickBot="1" x14ac:dyDescent="0.2">
      <c r="B4" s="39" t="s">
        <v>64</v>
      </c>
      <c r="N4" s="40" t="s">
        <v>5</v>
      </c>
      <c r="O4" s="4" t="s">
        <v>0</v>
      </c>
      <c r="P4" s="38"/>
    </row>
    <row r="5" spans="2:19" x14ac:dyDescent="0.15">
      <c r="B5" s="9" t="s">
        <v>8</v>
      </c>
      <c r="C5" s="5" t="s">
        <v>128</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0.03</v>
      </c>
      <c r="P5" s="38" t="s">
        <v>1</v>
      </c>
      <c r="R5" s="1"/>
    </row>
    <row r="6" spans="2:19" x14ac:dyDescent="0.15">
      <c r="B6" s="9" t="s">
        <v>19</v>
      </c>
      <c r="C6" s="81">
        <v>2.62</v>
      </c>
      <c r="D6" s="41">
        <f>C6*(1+$O$5)</f>
        <v>2.6986000000000003</v>
      </c>
      <c r="E6" s="41">
        <f>D6*(1+$O$5)</f>
        <v>2.7795580000000002</v>
      </c>
      <c r="F6" s="41">
        <f>E6*(1+$O$5)</f>
        <v>2.8629447400000001</v>
      </c>
      <c r="G6" s="41">
        <f>F6*(1+$O$5)</f>
        <v>2.9488330822000002</v>
      </c>
      <c r="H6" s="41">
        <f>G6*(1+$O$5)</f>
        <v>3.0372980746660003</v>
      </c>
      <c r="I6" s="41">
        <f>H6*(1+$O$6)</f>
        <v>3.1284170169059804</v>
      </c>
      <c r="J6" s="41">
        <f>I6*(1+$O$6)</f>
        <v>3.2222695274131601</v>
      </c>
      <c r="K6" s="41">
        <f>J6*(1+$O$6)</f>
        <v>3.3189376132355548</v>
      </c>
      <c r="L6" s="41">
        <f>K6*(1+$O$6)</f>
        <v>3.4185057416326217</v>
      </c>
      <c r="M6" s="41">
        <f>L6*(1+$O$6)</f>
        <v>3.5210609138816005</v>
      </c>
      <c r="N6" s="41">
        <f>L6*O8</f>
        <v>51.277586124489325</v>
      </c>
      <c r="O6" s="66">
        <v>0.03</v>
      </c>
      <c r="P6" s="27" t="s">
        <v>2</v>
      </c>
    </row>
    <row r="7" spans="2:19" x14ac:dyDescent="0.15">
      <c r="B7" s="9"/>
      <c r="C7" s="7" t="str">
        <f>CONCATENATE(R8,O7*100,S8)</f>
        <v>PV(10%)</v>
      </c>
      <c r="D7" s="41">
        <f>D6*(1+$O$7)^($D$5-D5-1)*$I$3</f>
        <v>2.4532727272727275</v>
      </c>
      <c r="E7" s="41">
        <f t="shared" ref="E7:M7" si="1">E6*(1+$O$7)^($D$5-E5-1)*$I$3</f>
        <v>2.2971553719008262</v>
      </c>
      <c r="F7" s="41">
        <f t="shared" si="1"/>
        <v>2.1509727573253188</v>
      </c>
      <c r="G7" s="41">
        <f t="shared" si="1"/>
        <v>2.0140926727682533</v>
      </c>
      <c r="H7" s="41">
        <f t="shared" si="1"/>
        <v>1.8859231390466369</v>
      </c>
      <c r="I7" s="41">
        <f t="shared" si="1"/>
        <v>1.7659098483800328</v>
      </c>
      <c r="J7" s="41">
        <f t="shared" si="1"/>
        <v>1.653533767119485</v>
      </c>
      <c r="K7" s="41">
        <f t="shared" si="1"/>
        <v>1.5483088910300633</v>
      </c>
      <c r="L7" s="41">
        <f t="shared" si="1"/>
        <v>1.4497801434190591</v>
      </c>
      <c r="M7" s="41">
        <f t="shared" si="1"/>
        <v>1.3575214070196644</v>
      </c>
      <c r="N7" s="41">
        <f t="shared" ref="N7" si="2">N6*(1+$O$7)^($D$5-N5-1)</f>
        <v>19.769729228441715</v>
      </c>
      <c r="O7" s="66">
        <v>0.1</v>
      </c>
      <c r="P7" s="38" t="s">
        <v>3</v>
      </c>
    </row>
    <row r="8" spans="2:19" ht="14" thickBot="1" x14ac:dyDescent="0.2">
      <c r="B8" s="9"/>
      <c r="C8" s="8" t="s">
        <v>26</v>
      </c>
      <c r="D8" s="20">
        <f>SUM(D7:N7)</f>
        <v>38.346199953723783</v>
      </c>
      <c r="E8" s="21"/>
      <c r="F8" s="21"/>
      <c r="G8" s="21"/>
      <c r="H8" s="21"/>
      <c r="I8" s="21"/>
      <c r="J8" s="21"/>
      <c r="K8" s="21"/>
      <c r="L8" s="21"/>
      <c r="M8" s="21"/>
      <c r="N8" s="21"/>
      <c r="O8" s="74">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66">
        <v>0.05</v>
      </c>
      <c r="P11" s="38" t="s">
        <v>1</v>
      </c>
    </row>
    <row r="12" spans="2:19" x14ac:dyDescent="0.15">
      <c r="B12" s="9" t="s">
        <v>18</v>
      </c>
      <c r="C12" s="81">
        <f>C6</f>
        <v>2.62</v>
      </c>
      <c r="D12" s="41">
        <f>C12*(1+$O$11)</f>
        <v>2.7510000000000003</v>
      </c>
      <c r="E12" s="41">
        <f>D12*(1+$O$11)</f>
        <v>2.8885500000000004</v>
      </c>
      <c r="F12" s="41">
        <f>E12*(1+$O$11)</f>
        <v>3.0329775000000003</v>
      </c>
      <c r="G12" s="41">
        <f>F12*(1+$O$11)</f>
        <v>3.1846263750000006</v>
      </c>
      <c r="H12" s="41">
        <f>G12*(1+$O$11)</f>
        <v>3.3438576937500009</v>
      </c>
      <c r="I12" s="41">
        <f>H12*(1+$O$12)</f>
        <v>3.511050578437501</v>
      </c>
      <c r="J12" s="41">
        <f>I12*(1+$O$12)</f>
        <v>3.6866031073593764</v>
      </c>
      <c r="K12" s="41">
        <f>J12*(1+$O$12)</f>
        <v>3.8709332627273452</v>
      </c>
      <c r="L12" s="41">
        <f>K12*(1+$O$12)</f>
        <v>4.0644799258637123</v>
      </c>
      <c r="M12" s="41">
        <f>L12*(1+$O$12)</f>
        <v>4.2677039221568984</v>
      </c>
      <c r="N12" s="41">
        <f>L12*O14</f>
        <v>81.289598517274243</v>
      </c>
      <c r="O12" s="66">
        <v>0.05</v>
      </c>
      <c r="P12" s="27" t="s">
        <v>2</v>
      </c>
    </row>
    <row r="13" spans="2:19" x14ac:dyDescent="0.15">
      <c r="B13" s="9">
        <f>B7</f>
        <v>0</v>
      </c>
      <c r="C13" s="7" t="str">
        <f>C7</f>
        <v>PV(10%)</v>
      </c>
      <c r="D13" s="41">
        <f>D12*(1+$O$13)^($D$11-D11-1)*$I$3</f>
        <v>2.500909090909091</v>
      </c>
      <c r="E13" s="41">
        <f t="shared" ref="E13:M13" si="4">E12*(1+$O$13)^($D$11-E11-1)*$I$3</f>
        <v>2.3872314049586776</v>
      </c>
      <c r="F13" s="41">
        <f t="shared" si="4"/>
        <v>2.2787208865514645</v>
      </c>
      <c r="G13" s="41">
        <f t="shared" si="4"/>
        <v>2.1751426644354894</v>
      </c>
      <c r="H13" s="41">
        <f t="shared" si="4"/>
        <v>2.0762725433247851</v>
      </c>
      <c r="I13" s="41">
        <f t="shared" si="4"/>
        <v>1.981896518628204</v>
      </c>
      <c r="J13" s="41">
        <f t="shared" si="4"/>
        <v>1.8918103132360127</v>
      </c>
      <c r="K13" s="41">
        <f t="shared" si="4"/>
        <v>1.8058189353616485</v>
      </c>
      <c r="L13" s="41">
        <f t="shared" si="4"/>
        <v>1.7237362564815735</v>
      </c>
      <c r="M13" s="41">
        <f t="shared" si="4"/>
        <v>1.6453846084596837</v>
      </c>
      <c r="N13" s="41">
        <f>N12*(1+$O$7)^($D$5-N11-1)</f>
        <v>31.340659208755877</v>
      </c>
      <c r="O13" s="66">
        <f>O7</f>
        <v>0.1</v>
      </c>
      <c r="P13" s="38" t="s">
        <v>3</v>
      </c>
    </row>
    <row r="14" spans="2:19" ht="14" thickBot="1" x14ac:dyDescent="0.2">
      <c r="B14" s="9"/>
      <c r="C14" s="8" t="s">
        <v>4</v>
      </c>
      <c r="D14" s="20">
        <f>SUM(D13:N13)</f>
        <v>51.807582431102503</v>
      </c>
      <c r="E14" s="21"/>
      <c r="F14" s="21"/>
      <c r="G14" s="21"/>
      <c r="H14" s="21"/>
      <c r="I14" s="21"/>
      <c r="J14" s="21"/>
      <c r="K14" s="21"/>
      <c r="L14" s="21"/>
      <c r="M14" s="21"/>
      <c r="N14" s="21"/>
      <c r="O14" s="74">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66">
        <v>0</v>
      </c>
      <c r="P17" s="38" t="s">
        <v>1</v>
      </c>
    </row>
    <row r="18" spans="2:16" x14ac:dyDescent="0.15">
      <c r="B18" s="9" t="s">
        <v>17</v>
      </c>
      <c r="C18" s="81">
        <f>C12</f>
        <v>2.62</v>
      </c>
      <c r="D18" s="41">
        <f>C18*(1+$O$17)</f>
        <v>2.62</v>
      </c>
      <c r="E18" s="41">
        <f>D18*(1+$O$17)</f>
        <v>2.62</v>
      </c>
      <c r="F18" s="41">
        <f>E18*(1+$O$17)</f>
        <v>2.62</v>
      </c>
      <c r="G18" s="41">
        <f>F18*(1+$O$17)</f>
        <v>2.62</v>
      </c>
      <c r="H18" s="41">
        <f>G18*(1+$O$17)</f>
        <v>2.62</v>
      </c>
      <c r="I18" s="41">
        <f>H18*(1+$O$18)</f>
        <v>2.62</v>
      </c>
      <c r="J18" s="41">
        <f>I18*(1+$O$18)</f>
        <v>2.62</v>
      </c>
      <c r="K18" s="41">
        <f>J18*(1+$O$18)</f>
        <v>2.62</v>
      </c>
      <c r="L18" s="41">
        <f>K18*(1+$O$18)</f>
        <v>2.62</v>
      </c>
      <c r="M18" s="41">
        <f>L18*(1+$O$18)</f>
        <v>2.62</v>
      </c>
      <c r="N18" s="41">
        <f>L18*O20</f>
        <v>31.44</v>
      </c>
      <c r="O18" s="66">
        <v>0</v>
      </c>
      <c r="P18" s="27" t="s">
        <v>2</v>
      </c>
    </row>
    <row r="19" spans="2:16" x14ac:dyDescent="0.15">
      <c r="B19" s="9" t="s">
        <v>81</v>
      </c>
      <c r="C19" s="7" t="str">
        <f>C13</f>
        <v>PV(10%)</v>
      </c>
      <c r="D19" s="41">
        <f>D18*(1+$O$19)^($D$17-D17-1)*$I$3</f>
        <v>2.3818181818181818</v>
      </c>
      <c r="E19" s="41">
        <f t="shared" ref="E19:M19" si="6">E18*(1+$O$19)^($D$17-E17-1)*$I$3</f>
        <v>2.165289256198347</v>
      </c>
      <c r="F19" s="41">
        <f t="shared" si="6"/>
        <v>1.9684447783621333</v>
      </c>
      <c r="G19" s="41">
        <f t="shared" si="6"/>
        <v>1.7894952530564849</v>
      </c>
      <c r="H19" s="41">
        <f t="shared" si="6"/>
        <v>1.626813866414986</v>
      </c>
      <c r="I19" s="41">
        <f t="shared" si="6"/>
        <v>1.4789216967408965</v>
      </c>
      <c r="J19" s="41">
        <f t="shared" si="6"/>
        <v>1.3444742697644509</v>
      </c>
      <c r="K19" s="41">
        <f t="shared" si="6"/>
        <v>1.2222493361495008</v>
      </c>
      <c r="L19" s="41">
        <f t="shared" si="6"/>
        <v>1.1111357601359098</v>
      </c>
      <c r="M19" s="41">
        <f t="shared" si="6"/>
        <v>1.0101234183053724</v>
      </c>
      <c r="N19" s="41">
        <f t="shared" ref="N19" si="7">N18*(1+$O$19)^($D$17-N17-1)</f>
        <v>12.12148101966447</v>
      </c>
      <c r="O19" s="66">
        <f>O13</f>
        <v>0.1</v>
      </c>
      <c r="P19" s="38" t="s">
        <v>3</v>
      </c>
    </row>
    <row r="20" spans="2:16" ht="14" thickBot="1" x14ac:dyDescent="0.2">
      <c r="B20" s="9" t="s">
        <v>82</v>
      </c>
      <c r="C20" s="8" t="s">
        <v>4</v>
      </c>
      <c r="D20" s="20">
        <f>SUM(D19:N19)</f>
        <v>28.220246836610734</v>
      </c>
      <c r="E20" s="21"/>
      <c r="F20" s="21"/>
      <c r="G20" s="21"/>
      <c r="H20" s="21"/>
      <c r="I20" s="21"/>
      <c r="J20" s="21"/>
      <c r="K20" s="21"/>
      <c r="L20" s="21"/>
      <c r="M20" s="21"/>
      <c r="N20" s="21"/>
      <c r="O20" s="74">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0.5</v>
      </c>
      <c r="E23" s="41">
        <f>D8</f>
        <v>38.346199953723783</v>
      </c>
      <c r="F23" s="22">
        <f>E23*D23</f>
        <v>19.173099976861891</v>
      </c>
      <c r="P23" s="38"/>
    </row>
    <row r="24" spans="2:16" x14ac:dyDescent="0.15">
      <c r="B24" s="9"/>
      <c r="C24" s="9" t="s">
        <v>15</v>
      </c>
      <c r="D24" s="44">
        <v>0.25</v>
      </c>
      <c r="E24" s="41">
        <f>D14</f>
        <v>51.807582431102503</v>
      </c>
      <c r="F24" s="22">
        <f>E24*D24</f>
        <v>12.951895607775626</v>
      </c>
      <c r="P24" s="38"/>
    </row>
    <row r="25" spans="2:16" ht="14" thickBot="1" x14ac:dyDescent="0.2">
      <c r="B25" s="9"/>
      <c r="C25" s="10" t="s">
        <v>28</v>
      </c>
      <c r="D25" s="44">
        <v>0.25</v>
      </c>
      <c r="E25" s="23">
        <f>D20</f>
        <v>28.220246836610734</v>
      </c>
      <c r="F25" s="24">
        <f>E25*D25</f>
        <v>7.0550617091526835</v>
      </c>
      <c r="P25" s="38"/>
    </row>
    <row r="26" spans="2:16" ht="14" thickBot="1" x14ac:dyDescent="0.2">
      <c r="B26" s="9"/>
      <c r="C26" s="36" t="s">
        <v>87</v>
      </c>
      <c r="D26" s="36">
        <f>C3</f>
        <v>0</v>
      </c>
      <c r="E26" s="15" t="s">
        <v>11</v>
      </c>
      <c r="F26" s="16">
        <f>SUM(F23:F25)</f>
        <v>39.180057293790199</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35" priority="1" operator="containsText" text="overvalued">
      <formula>NOT(ISERROR(SEARCH("overvalued",D3)))</formula>
    </cfRule>
    <cfRule type="containsText" dxfId="34" priority="2" operator="containsText" text="undervalued">
      <formula>NOT(ISERROR(SEARCH("undervalued",D3)))</formula>
    </cfRule>
  </conditionalFormatting>
  <hyperlinks>
    <hyperlink ref="C30" r:id="rId1" xr:uid="{038A7416-9845-8F4E-AC48-3B4D1F5B47BD}"/>
    <hyperlink ref="B4" location="'COMPARATIVE TABLE'!A1" display="'COMPARATIVE TABLE'!A1" xr:uid="{93E8889C-5F24-0F42-82A3-12078B9CDD1F}"/>
  </hyperlinks>
  <pageMargins left="0.7" right="0.7" top="0.78740157499999996" bottom="0.78740157499999996" header="0.3" footer="0.3"/>
  <pageSetup paperSize="9" orientation="portrait"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51F16-CC32-A443-987B-09162364022F}">
  <sheetPr codeName="Sheet14"/>
  <dimension ref="B1:S30"/>
  <sheetViews>
    <sheetView showGridLines="0" zoomScale="127" zoomScaleNormal="127"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125</v>
      </c>
      <c r="C2" s="31" t="s">
        <v>32</v>
      </c>
      <c r="D2" s="32"/>
      <c r="E2" s="33"/>
      <c r="F2" s="33"/>
      <c r="G2" s="33"/>
      <c r="H2" s="33"/>
      <c r="I2" s="33"/>
      <c r="J2" s="33"/>
      <c r="K2" s="33"/>
      <c r="L2" s="33"/>
      <c r="M2" s="33"/>
      <c r="N2" s="33"/>
      <c r="O2" s="33"/>
      <c r="P2" s="34"/>
      <c r="S2" s="3" t="s">
        <v>7</v>
      </c>
    </row>
    <row r="3" spans="2:19" ht="14" thickBot="1" x14ac:dyDescent="0.2">
      <c r="B3" s="35" t="s">
        <v>86</v>
      </c>
      <c r="C3" s="36">
        <f>'COMPARATIVE TABLE'!C33</f>
        <v>0</v>
      </c>
      <c r="D3" s="37"/>
      <c r="F3" s="11" t="s">
        <v>91</v>
      </c>
      <c r="G3" s="12"/>
      <c r="H3" s="12"/>
      <c r="I3" s="46">
        <v>0.6</v>
      </c>
      <c r="P3" s="38"/>
    </row>
    <row r="4" spans="2:19" ht="29" thickBot="1" x14ac:dyDescent="0.2">
      <c r="B4" s="39" t="s">
        <v>64</v>
      </c>
      <c r="N4" s="40" t="s">
        <v>5</v>
      </c>
      <c r="O4" s="4" t="s">
        <v>0</v>
      </c>
      <c r="P4" s="38"/>
    </row>
    <row r="5" spans="2:19" x14ac:dyDescent="0.15">
      <c r="B5" s="9" t="s">
        <v>8</v>
      </c>
      <c r="C5" s="5" t="s">
        <v>126</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0.05</v>
      </c>
      <c r="P5" s="38" t="s">
        <v>1</v>
      </c>
      <c r="R5" s="1"/>
    </row>
    <row r="6" spans="2:19" x14ac:dyDescent="0.15">
      <c r="B6" s="9" t="s">
        <v>19</v>
      </c>
      <c r="C6" s="6">
        <v>2.75</v>
      </c>
      <c r="D6" s="41">
        <f>C6*(1+$O$5)</f>
        <v>2.8875000000000002</v>
      </c>
      <c r="E6" s="41">
        <f>D6*(1+$O$5)</f>
        <v>3.0318750000000003</v>
      </c>
      <c r="F6" s="41">
        <f>E6*(1+$O$5)</f>
        <v>3.1834687500000003</v>
      </c>
      <c r="G6" s="41">
        <f>F6*(1+$O$5)</f>
        <v>3.3426421875000005</v>
      </c>
      <c r="H6" s="41">
        <f>G6*(1+$O$5)</f>
        <v>3.5097742968750008</v>
      </c>
      <c r="I6" s="41">
        <f>H6*(1+$O$6)</f>
        <v>3.6852630117187508</v>
      </c>
      <c r="J6" s="41">
        <f>I6*(1+$O$6)</f>
        <v>3.8695261623046884</v>
      </c>
      <c r="K6" s="41">
        <f>J6*(1+$O$6)</f>
        <v>4.0630024704199226</v>
      </c>
      <c r="L6" s="41">
        <f>K6*(1+$O$6)</f>
        <v>4.2661525939409186</v>
      </c>
      <c r="M6" s="41">
        <f>L6*(1+$O$6)</f>
        <v>4.4794602236379646</v>
      </c>
      <c r="N6" s="41">
        <f>L6*O8</f>
        <v>63.992288909113782</v>
      </c>
      <c r="O6" s="17">
        <v>0.05</v>
      </c>
      <c r="P6" s="27" t="s">
        <v>2</v>
      </c>
    </row>
    <row r="7" spans="2:19" x14ac:dyDescent="0.15">
      <c r="B7" s="9"/>
      <c r="C7" s="7" t="str">
        <f>CONCATENATE(R8,O7*100,S8)</f>
        <v>PV(10%)</v>
      </c>
      <c r="D7" s="41">
        <f>D6*(1+$O$7)^($D$5-D5-1)*$I$3</f>
        <v>1.575</v>
      </c>
      <c r="E7" s="41">
        <f t="shared" ref="E7:M7" si="1">E6*(1+$O$7)^($D$5-E5-1)*$I$3</f>
        <v>1.5034090909090909</v>
      </c>
      <c r="F7" s="41">
        <f t="shared" si="1"/>
        <v>1.4350723140495865</v>
      </c>
      <c r="G7" s="41">
        <f t="shared" si="1"/>
        <v>1.3698417543200601</v>
      </c>
      <c r="H7" s="41">
        <f t="shared" si="1"/>
        <v>1.3075762200327845</v>
      </c>
      <c r="I7" s="41">
        <f t="shared" si="1"/>
        <v>1.2481409373040215</v>
      </c>
      <c r="J7" s="41">
        <f t="shared" si="1"/>
        <v>1.1914072583356565</v>
      </c>
      <c r="K7" s="41">
        <f t="shared" si="1"/>
        <v>1.1372523829567631</v>
      </c>
      <c r="L7" s="41">
        <f t="shared" si="1"/>
        <v>1.0855590928223648</v>
      </c>
      <c r="M7" s="41">
        <f t="shared" si="1"/>
        <v>1.0362154976940752</v>
      </c>
      <c r="N7" s="41">
        <f t="shared" ref="N7" si="2">N6*(1+$O$7)^($D$5-N5-1)</f>
        <v>24.671797564144651</v>
      </c>
      <c r="O7" s="17">
        <v>0.1</v>
      </c>
      <c r="P7" s="38" t="s">
        <v>3</v>
      </c>
    </row>
    <row r="8" spans="2:19" ht="14" thickBot="1" x14ac:dyDescent="0.2">
      <c r="B8" s="9"/>
      <c r="C8" s="8" t="s">
        <v>26</v>
      </c>
      <c r="D8" s="20">
        <f>SUM(D7:N7)</f>
        <v>37.561272112569057</v>
      </c>
      <c r="E8" s="21"/>
      <c r="F8" s="21"/>
      <c r="G8" s="21"/>
      <c r="H8" s="21"/>
      <c r="I8" s="21"/>
      <c r="J8" s="21"/>
      <c r="K8" s="21"/>
      <c r="L8" s="21"/>
      <c r="M8" s="21"/>
      <c r="N8" s="21"/>
      <c r="O8" s="18">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FCF PER SHARE</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7.0000000000000007E-2</v>
      </c>
      <c r="P11" s="38" t="s">
        <v>1</v>
      </c>
    </row>
    <row r="12" spans="2:19" x14ac:dyDescent="0.15">
      <c r="B12" s="9" t="s">
        <v>18</v>
      </c>
      <c r="C12" s="6">
        <f>C6</f>
        <v>2.75</v>
      </c>
      <c r="D12" s="41">
        <f>C12*(1+$O$11)</f>
        <v>2.9425000000000003</v>
      </c>
      <c r="E12" s="41">
        <f>D12*(1+$O$11)</f>
        <v>3.1484750000000004</v>
      </c>
      <c r="F12" s="41">
        <f>E12*(1+$O$11)</f>
        <v>3.3688682500000007</v>
      </c>
      <c r="G12" s="41">
        <f>F12*(1+$O$11)</f>
        <v>3.604689027500001</v>
      </c>
      <c r="H12" s="41">
        <f>G12*(1+$O$11)</f>
        <v>3.8570172594250014</v>
      </c>
      <c r="I12" s="41">
        <f>H12*(1+$O$12)</f>
        <v>4.1270084675847514</v>
      </c>
      <c r="J12" s="41">
        <f>I12*(1+$O$12)</f>
        <v>4.4158990603156845</v>
      </c>
      <c r="K12" s="41">
        <f>J12*(1+$O$12)</f>
        <v>4.7250119945377831</v>
      </c>
      <c r="L12" s="41">
        <f>K12*(1+$O$12)</f>
        <v>5.0557628341554279</v>
      </c>
      <c r="M12" s="41">
        <f>L12*(1+$O$12)</f>
        <v>5.4096662325463081</v>
      </c>
      <c r="N12" s="41">
        <f>L12*O14</f>
        <v>101.11525668310856</v>
      </c>
      <c r="O12" s="17">
        <v>7.0000000000000007E-2</v>
      </c>
      <c r="P12" s="27" t="s">
        <v>2</v>
      </c>
    </row>
    <row r="13" spans="2:19" x14ac:dyDescent="0.15">
      <c r="B13" s="9">
        <f>B7</f>
        <v>0</v>
      </c>
      <c r="C13" s="7" t="str">
        <f>C7</f>
        <v>PV(10%)</v>
      </c>
      <c r="D13" s="41">
        <f>D12*(1+$O$13)^($D$11-D11-1)*$I$3</f>
        <v>1.6050000000000002</v>
      </c>
      <c r="E13" s="41">
        <f t="shared" ref="E13:M13" si="4">E12*(1+$O$13)^($D$11-E11-1)*$I$3</f>
        <v>1.5612272727272727</v>
      </c>
      <c r="F13" s="41">
        <f t="shared" si="4"/>
        <v>1.5186483471074379</v>
      </c>
      <c r="G13" s="41">
        <f t="shared" si="4"/>
        <v>1.4772306649135989</v>
      </c>
      <c r="H13" s="41">
        <f t="shared" si="4"/>
        <v>1.4369425558705007</v>
      </c>
      <c r="I13" s="41">
        <f t="shared" si="4"/>
        <v>1.3977532134376687</v>
      </c>
      <c r="J13" s="41">
        <f t="shared" si="4"/>
        <v>1.3596326712530049</v>
      </c>
      <c r="K13" s="41">
        <f t="shared" si="4"/>
        <v>1.3225517802188322</v>
      </c>
      <c r="L13" s="41">
        <f t="shared" si="4"/>
        <v>1.2864821862128641</v>
      </c>
      <c r="M13" s="41">
        <f t="shared" si="4"/>
        <v>1.2513963084070587</v>
      </c>
      <c r="N13" s="41">
        <f>N12*(1+$O$7)^($D$5-N11-1)</f>
        <v>38.984308673117091</v>
      </c>
      <c r="O13" s="17">
        <f>O7</f>
        <v>0.1</v>
      </c>
      <c r="P13" s="38" t="s">
        <v>3</v>
      </c>
    </row>
    <row r="14" spans="2:19" ht="14" thickBot="1" x14ac:dyDescent="0.2">
      <c r="B14" s="9"/>
      <c r="C14" s="8" t="s">
        <v>4</v>
      </c>
      <c r="D14" s="20">
        <f>SUM(D13:N13)</f>
        <v>53.20117367326533</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FCF PER SHARE</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0.03</v>
      </c>
      <c r="P17" s="38" t="s">
        <v>1</v>
      </c>
    </row>
    <row r="18" spans="2:16" x14ac:dyDescent="0.15">
      <c r="B18" s="9" t="s">
        <v>17</v>
      </c>
      <c r="C18" s="6">
        <f>C12</f>
        <v>2.75</v>
      </c>
      <c r="D18" s="41">
        <f>C18*(1+$O$17)</f>
        <v>2.8325</v>
      </c>
      <c r="E18" s="41">
        <f>D18*(1+$O$17)</f>
        <v>2.917475</v>
      </c>
      <c r="F18" s="41">
        <f>E18*(1+$O$17)</f>
        <v>3.00499925</v>
      </c>
      <c r="G18" s="41">
        <f>F18*(1+$O$17)</f>
        <v>3.0951492274999999</v>
      </c>
      <c r="H18" s="41">
        <f>G18*(1+$O$17)</f>
        <v>3.1880037043249998</v>
      </c>
      <c r="I18" s="41">
        <f>H18*(1+$O$18)</f>
        <v>3.28364381545475</v>
      </c>
      <c r="J18" s="41">
        <f>I18*(1+$O$18)</f>
        <v>3.3821531299183927</v>
      </c>
      <c r="K18" s="41">
        <f>J18*(1+$O$18)</f>
        <v>3.4836177238159447</v>
      </c>
      <c r="L18" s="41">
        <f>K18*(1+$O$18)</f>
        <v>3.588126255530423</v>
      </c>
      <c r="M18" s="41">
        <f>L18*(1+$O$18)</f>
        <v>3.6957700431963358</v>
      </c>
      <c r="N18" s="41">
        <f>L18*O20</f>
        <v>43.057515066365077</v>
      </c>
      <c r="O18" s="17">
        <v>0.03</v>
      </c>
      <c r="P18" s="27" t="s">
        <v>2</v>
      </c>
    </row>
    <row r="19" spans="2:16" x14ac:dyDescent="0.15">
      <c r="B19" s="9" t="s">
        <v>81</v>
      </c>
      <c r="C19" s="7" t="str">
        <f>C13</f>
        <v>PV(10%)</v>
      </c>
      <c r="D19" s="41">
        <f>D18*(1+$O$19)^($D$17-D17-1)*$I$3</f>
        <v>1.5449999999999997</v>
      </c>
      <c r="E19" s="41">
        <f t="shared" ref="E19:M19" si="6">E18*(1+$O$19)^($D$17-E17-1)*$I$3</f>
        <v>1.4466818181818182</v>
      </c>
      <c r="F19" s="41">
        <f t="shared" si="6"/>
        <v>1.354620247933884</v>
      </c>
      <c r="G19" s="41">
        <f t="shared" si="6"/>
        <v>1.2684171412471821</v>
      </c>
      <c r="H19" s="41">
        <f t="shared" si="6"/>
        <v>1.1876996868041796</v>
      </c>
      <c r="I19" s="41">
        <f t="shared" si="6"/>
        <v>1.1121187976439135</v>
      </c>
      <c r="J19" s="41">
        <f t="shared" si="6"/>
        <v>1.0413476014302099</v>
      </c>
      <c r="K19" s="41">
        <f t="shared" si="6"/>
        <v>0.97508002679374195</v>
      </c>
      <c r="L19" s="41">
        <f t="shared" si="6"/>
        <v>0.91302947963414016</v>
      </c>
      <c r="M19" s="41">
        <f t="shared" si="6"/>
        <v>0.85492760365742215</v>
      </c>
      <c r="N19" s="41">
        <f t="shared" ref="N19" si="7">N18*(1+$O$19)^($D$17-N17-1)</f>
        <v>16.600535993348004</v>
      </c>
      <c r="O19" s="17">
        <f>O13</f>
        <v>0.1</v>
      </c>
      <c r="P19" s="38" t="s">
        <v>3</v>
      </c>
    </row>
    <row r="20" spans="2:16" ht="14" thickBot="1" x14ac:dyDescent="0.2">
      <c r="B20" s="9" t="s">
        <v>82</v>
      </c>
      <c r="C20" s="8" t="s">
        <v>4</v>
      </c>
      <c r="D20" s="20">
        <f>SUM(D19:N19)</f>
        <v>28.299458396674495</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0.6</v>
      </c>
      <c r="E23" s="41">
        <f>D8</f>
        <v>37.561272112569057</v>
      </c>
      <c r="F23" s="22">
        <f>E23*D23</f>
        <v>22.536763267541435</v>
      </c>
      <c r="P23" s="38"/>
    </row>
    <row r="24" spans="2:16" x14ac:dyDescent="0.15">
      <c r="B24" s="9"/>
      <c r="C24" s="9" t="s">
        <v>15</v>
      </c>
      <c r="D24" s="44">
        <v>0.2</v>
      </c>
      <c r="E24" s="41">
        <f>D14</f>
        <v>53.20117367326533</v>
      </c>
      <c r="F24" s="22">
        <f>E24*D24</f>
        <v>10.640234734653067</v>
      </c>
      <c r="P24" s="38"/>
    </row>
    <row r="25" spans="2:16" ht="14" thickBot="1" x14ac:dyDescent="0.2">
      <c r="B25" s="9"/>
      <c r="C25" s="10" t="s">
        <v>28</v>
      </c>
      <c r="D25" s="44">
        <v>0.2</v>
      </c>
      <c r="E25" s="23">
        <f>D20</f>
        <v>28.299458396674495</v>
      </c>
      <c r="F25" s="24">
        <f>E25*D25</f>
        <v>5.6598916793348995</v>
      </c>
      <c r="P25" s="38"/>
    </row>
    <row r="26" spans="2:16" ht="14" thickBot="1" x14ac:dyDescent="0.2">
      <c r="B26" s="9"/>
      <c r="C26" s="36" t="s">
        <v>87</v>
      </c>
      <c r="D26" s="36">
        <f>C3</f>
        <v>0</v>
      </c>
      <c r="E26" s="15" t="s">
        <v>11</v>
      </c>
      <c r="F26" s="16">
        <f>SUM(F23:F25)</f>
        <v>38.836889681529399</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33" priority="1" operator="containsText" text="overvalued">
      <formula>NOT(ISERROR(SEARCH("overvalued",D3)))</formula>
    </cfRule>
    <cfRule type="containsText" dxfId="32" priority="2" operator="containsText" text="undervalued">
      <formula>NOT(ISERROR(SEARCH("undervalued",D3)))</formula>
    </cfRule>
  </conditionalFormatting>
  <hyperlinks>
    <hyperlink ref="C30" r:id="rId1" xr:uid="{49A2A0D2-4E4D-454E-BA8C-067BD34B71F9}"/>
    <hyperlink ref="B4" location="'COMPARATIVE TABLE'!A1" display="'COMPARATIVE TABLE'!A1" xr:uid="{BFF3B2F5-E4EB-564E-97B7-072053058C53}"/>
  </hyperlinks>
  <pageMargins left="0.7" right="0.7" top="0.78740157499999996" bottom="0.78740157499999996"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FE463-6ECE-534C-8674-6AF48A442EDC}">
  <sheetPr codeName="Sheet15"/>
  <dimension ref="B1:S30"/>
  <sheetViews>
    <sheetView showGridLines="0" zoomScale="147" zoomScaleNormal="147"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34</v>
      </c>
      <c r="C2" s="31" t="s">
        <v>32</v>
      </c>
      <c r="D2" s="32"/>
      <c r="E2" s="33"/>
      <c r="F2" s="33"/>
      <c r="G2" s="33"/>
      <c r="H2" s="33"/>
      <c r="I2" s="33"/>
      <c r="J2" s="33"/>
      <c r="K2" s="33"/>
      <c r="L2" s="33"/>
      <c r="M2" s="33"/>
      <c r="N2" s="33"/>
      <c r="O2" s="33"/>
      <c r="P2" s="34"/>
      <c r="S2" s="3" t="s">
        <v>7</v>
      </c>
    </row>
    <row r="3" spans="2:19" ht="14" thickBot="1" x14ac:dyDescent="0.2">
      <c r="B3" s="35" t="s">
        <v>86</v>
      </c>
      <c r="C3" s="29">
        <f ca="1">'COMPARATIVE TABLE'!C5</f>
        <v>260.49</v>
      </c>
      <c r="D3" s="37"/>
      <c r="F3" s="69" t="s">
        <v>91</v>
      </c>
      <c r="G3" s="70"/>
      <c r="H3" s="70"/>
      <c r="I3" s="71">
        <v>0.16</v>
      </c>
      <c r="P3" s="38"/>
    </row>
    <row r="4" spans="2:19" ht="29" thickBot="1" x14ac:dyDescent="0.2">
      <c r="B4" s="39" t="s">
        <v>64</v>
      </c>
      <c r="N4" s="72" t="s">
        <v>5</v>
      </c>
      <c r="O4" s="4" t="s">
        <v>0</v>
      </c>
      <c r="P4" s="38"/>
    </row>
    <row r="5" spans="2:19" x14ac:dyDescent="0.15">
      <c r="B5" s="67" t="s">
        <v>8</v>
      </c>
      <c r="C5" s="5" t="s">
        <v>119</v>
      </c>
      <c r="D5" s="19">
        <v>2026</v>
      </c>
      <c r="E5" s="19">
        <f t="shared" ref="E5:M5" si="0">D5+1</f>
        <v>2027</v>
      </c>
      <c r="F5" s="19">
        <f t="shared" si="0"/>
        <v>2028</v>
      </c>
      <c r="G5" s="19">
        <f t="shared" si="0"/>
        <v>2029</v>
      </c>
      <c r="H5" s="19">
        <f t="shared" si="0"/>
        <v>2030</v>
      </c>
      <c r="I5" s="19">
        <f t="shared" si="0"/>
        <v>2031</v>
      </c>
      <c r="J5" s="19">
        <f t="shared" si="0"/>
        <v>2032</v>
      </c>
      <c r="K5" s="19">
        <f t="shared" si="0"/>
        <v>2033</v>
      </c>
      <c r="L5" s="19">
        <f t="shared" si="0"/>
        <v>2034</v>
      </c>
      <c r="M5" s="19">
        <f t="shared" si="0"/>
        <v>2035</v>
      </c>
      <c r="N5" s="73">
        <v>2035</v>
      </c>
      <c r="O5" s="66">
        <v>7.0000000000000007E-2</v>
      </c>
      <c r="P5" s="38" t="s">
        <v>1</v>
      </c>
      <c r="R5" s="1"/>
    </row>
    <row r="6" spans="2:19" x14ac:dyDescent="0.15">
      <c r="B6" s="67" t="s">
        <v>19</v>
      </c>
      <c r="C6" s="81">
        <v>7.9</v>
      </c>
      <c r="D6" s="41">
        <f>C6*(1+$O$5)</f>
        <v>8.4530000000000012</v>
      </c>
      <c r="E6" s="41">
        <f>D6*(1+$O$5)</f>
        <v>9.044710000000002</v>
      </c>
      <c r="F6" s="41">
        <f>E6*(1+$O$5)</f>
        <v>9.6778397000000034</v>
      </c>
      <c r="G6" s="41">
        <f>F6*(1+$O$5)</f>
        <v>10.355288479000004</v>
      </c>
      <c r="H6" s="41">
        <f>G6*(1+$O$5)</f>
        <v>11.080158672530004</v>
      </c>
      <c r="I6" s="41">
        <f>H6*(1+$O$6)</f>
        <v>11.855769779607105</v>
      </c>
      <c r="J6" s="41">
        <f>I6*(1+$O$6)</f>
        <v>12.685673664179603</v>
      </c>
      <c r="K6" s="41">
        <f>J6*(1+$O$6)</f>
        <v>13.573670820672175</v>
      </c>
      <c r="L6" s="41">
        <f>K6*(1+$O$6)</f>
        <v>14.523827778119228</v>
      </c>
      <c r="M6" s="41">
        <f>L6*(1+$O$6)</f>
        <v>15.540495722587576</v>
      </c>
      <c r="N6" s="68">
        <f>L6*O8</f>
        <v>290.47655556238459</v>
      </c>
      <c r="O6" s="66">
        <v>7.0000000000000007E-2</v>
      </c>
      <c r="P6" s="27" t="s">
        <v>2</v>
      </c>
    </row>
    <row r="7" spans="2:19" x14ac:dyDescent="0.15">
      <c r="B7" s="9"/>
      <c r="C7" s="7" t="str">
        <f>CONCATENATE(R8,O7*100,S8)</f>
        <v>PV(10%)</v>
      </c>
      <c r="D7" s="68">
        <f>D6*(1+$O$7)^($D$5-D5-1)*$I$3</f>
        <v>1.2295272727272728</v>
      </c>
      <c r="E7" s="68">
        <f t="shared" ref="E7:M7" si="1">E6*(1+$O$7)^($D$5-E5-1)*$I$3</f>
        <v>1.1959947107438018</v>
      </c>
      <c r="F7" s="68">
        <f t="shared" si="1"/>
        <v>1.1633766731780617</v>
      </c>
      <c r="G7" s="68">
        <f t="shared" si="1"/>
        <v>1.1316482184550238</v>
      </c>
      <c r="H7" s="68">
        <f t="shared" si="1"/>
        <v>1.1007850852244321</v>
      </c>
      <c r="I7" s="68">
        <f t="shared" si="1"/>
        <v>1.0707636738092203</v>
      </c>
      <c r="J7" s="68">
        <f t="shared" si="1"/>
        <v>1.0415610281598777</v>
      </c>
      <c r="K7" s="68">
        <f t="shared" si="1"/>
        <v>1.013154818300972</v>
      </c>
      <c r="L7" s="68">
        <f t="shared" si="1"/>
        <v>0.98552332325640013</v>
      </c>
      <c r="M7" s="68">
        <f t="shared" si="1"/>
        <v>0.95864541444031648</v>
      </c>
      <c r="N7" s="68">
        <f t="shared" ref="N7" si="2">N6*(1+$O$7)^($D$5-N5-1)</f>
        <v>111.99128673368182</v>
      </c>
      <c r="O7" s="17">
        <v>0.1</v>
      </c>
      <c r="P7" s="45" t="s">
        <v>3</v>
      </c>
    </row>
    <row r="8" spans="2:19" ht="14" thickBot="1" x14ac:dyDescent="0.2">
      <c r="B8" s="9"/>
      <c r="C8" s="8" t="s">
        <v>26</v>
      </c>
      <c r="D8" s="20">
        <f>SUM(D7:N7)</f>
        <v>122.8822669519772</v>
      </c>
      <c r="E8" s="21"/>
      <c r="F8" s="21"/>
      <c r="G8" s="21"/>
      <c r="H8" s="21"/>
      <c r="I8" s="21"/>
      <c r="J8" s="21"/>
      <c r="K8" s="21"/>
      <c r="L8" s="21"/>
      <c r="M8" s="21"/>
      <c r="N8" s="21"/>
      <c r="O8" s="74">
        <v>20</v>
      </c>
      <c r="P8" s="45" t="s">
        <v>20</v>
      </c>
      <c r="R8" s="14" t="s">
        <v>21</v>
      </c>
      <c r="S8" s="14" t="s">
        <v>22</v>
      </c>
    </row>
    <row r="9" spans="2:19" x14ac:dyDescent="0.15">
      <c r="B9" s="9"/>
      <c r="P9" s="38"/>
    </row>
    <row r="10" spans="2:19" ht="29" thickBot="1" x14ac:dyDescent="0.2">
      <c r="B10" s="9"/>
      <c r="N10" s="40" t="s">
        <v>5</v>
      </c>
      <c r="O10" s="4" t="s">
        <v>0</v>
      </c>
      <c r="P10" s="38"/>
    </row>
    <row r="11" spans="2:19" x14ac:dyDescent="0.15">
      <c r="B11" s="67" t="s">
        <v>9</v>
      </c>
      <c r="C11" s="5" t="str">
        <f>C5</f>
        <v>Earnings per share</v>
      </c>
      <c r="D11" s="19">
        <f>D5</f>
        <v>2026</v>
      </c>
      <c r="E11" s="19">
        <f t="shared" ref="E11:M11" si="3">D11+1</f>
        <v>2027</v>
      </c>
      <c r="F11" s="19">
        <f t="shared" si="3"/>
        <v>2028</v>
      </c>
      <c r="G11" s="19">
        <f t="shared" si="3"/>
        <v>2029</v>
      </c>
      <c r="H11" s="19">
        <f t="shared" si="3"/>
        <v>2030</v>
      </c>
      <c r="I11" s="19">
        <f t="shared" si="3"/>
        <v>2031</v>
      </c>
      <c r="J11" s="19">
        <f t="shared" si="3"/>
        <v>2032</v>
      </c>
      <c r="K11" s="19">
        <f t="shared" si="3"/>
        <v>2033</v>
      </c>
      <c r="L11" s="19">
        <f t="shared" si="3"/>
        <v>2034</v>
      </c>
      <c r="M11" s="19">
        <f t="shared" si="3"/>
        <v>2035</v>
      </c>
      <c r="N11" s="19">
        <f>N5</f>
        <v>2035</v>
      </c>
      <c r="O11" s="66">
        <v>0.09</v>
      </c>
      <c r="P11" s="38" t="s">
        <v>1</v>
      </c>
    </row>
    <row r="12" spans="2:19" x14ac:dyDescent="0.15">
      <c r="B12" s="67" t="s">
        <v>18</v>
      </c>
      <c r="C12" s="6">
        <f>C6</f>
        <v>7.9</v>
      </c>
      <c r="D12" s="41">
        <f>C12*(1+$O$11)</f>
        <v>8.6110000000000007</v>
      </c>
      <c r="E12" s="41">
        <f>D12*(1+$O$11)</f>
        <v>9.3859900000000014</v>
      </c>
      <c r="F12" s="41">
        <f>E12*(1+$O$11)</f>
        <v>10.230729100000003</v>
      </c>
      <c r="G12" s="41">
        <f>F12*(1+$O$11)</f>
        <v>11.151494719000004</v>
      </c>
      <c r="H12" s="41">
        <f>G12*(1+$O$11)</f>
        <v>12.155129243710006</v>
      </c>
      <c r="I12" s="41">
        <f>H12*(1+$O$12)</f>
        <v>13.005988290769707</v>
      </c>
      <c r="J12" s="41">
        <f>I12*(1+$O$12)</f>
        <v>13.916407471123588</v>
      </c>
      <c r="K12" s="41">
        <f>J12*(1+$O$12)</f>
        <v>14.89055599410224</v>
      </c>
      <c r="L12" s="41">
        <f>K12*(1+$O$12)</f>
        <v>15.932894913689397</v>
      </c>
      <c r="M12" s="41">
        <f>L12*(1+$O$12)</f>
        <v>17.048197557647654</v>
      </c>
      <c r="N12" s="41">
        <f>L12*O14</f>
        <v>398.32237284223493</v>
      </c>
      <c r="O12" s="66">
        <v>7.0000000000000007E-2</v>
      </c>
      <c r="P12" s="27" t="s">
        <v>2</v>
      </c>
    </row>
    <row r="13" spans="2:19" x14ac:dyDescent="0.15">
      <c r="B13" s="9">
        <f>B7</f>
        <v>0</v>
      </c>
      <c r="C13" s="7" t="str">
        <f>C7</f>
        <v>PV(10%)</v>
      </c>
      <c r="D13" s="41">
        <f>D12*(1+$O$13)^($D$11-D11-1)*$I$3</f>
        <v>1.252509090909091</v>
      </c>
      <c r="E13" s="41">
        <f t="shared" ref="E13:M13" si="4">E12*(1+$O$13)^($D$11-E11-1)*$I$3</f>
        <v>1.2411226446280992</v>
      </c>
      <c r="F13" s="41">
        <f t="shared" si="4"/>
        <v>1.2298397114951165</v>
      </c>
      <c r="G13" s="41">
        <f t="shared" si="4"/>
        <v>1.2186593504815246</v>
      </c>
      <c r="H13" s="41">
        <f t="shared" si="4"/>
        <v>1.2075806291135107</v>
      </c>
      <c r="I13" s="41">
        <f t="shared" si="4"/>
        <v>1.1746466119558698</v>
      </c>
      <c r="J13" s="41">
        <f t="shared" si="4"/>
        <v>1.1426107952661639</v>
      </c>
      <c r="K13" s="41">
        <f t="shared" si="4"/>
        <v>1.1114486826679959</v>
      </c>
      <c r="L13" s="41">
        <f t="shared" si="4"/>
        <v>1.0811364458679598</v>
      </c>
      <c r="M13" s="41">
        <f t="shared" si="4"/>
        <v>1.0516509064351971</v>
      </c>
      <c r="N13" s="41">
        <f>N12*(1+$O$7)^($D$5-N11-1)</f>
        <v>153.57051787897151</v>
      </c>
      <c r="O13" s="17">
        <f>O7</f>
        <v>0.1</v>
      </c>
      <c r="P13" s="38" t="s">
        <v>3</v>
      </c>
    </row>
    <row r="14" spans="2:19" ht="14" thickBot="1" x14ac:dyDescent="0.2">
      <c r="B14" s="9"/>
      <c r="C14" s="8" t="s">
        <v>4</v>
      </c>
      <c r="D14" s="20">
        <f>SUM(D13:N13)</f>
        <v>165.28172274779203</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67" t="s">
        <v>10</v>
      </c>
      <c r="C17" s="5" t="str">
        <f>C11</f>
        <v>Earnings per share</v>
      </c>
      <c r="D17" s="19">
        <f>D11</f>
        <v>2026</v>
      </c>
      <c r="E17" s="19">
        <f t="shared" ref="E17:M17" si="5">D17+1</f>
        <v>2027</v>
      </c>
      <c r="F17" s="19">
        <f t="shared" si="5"/>
        <v>2028</v>
      </c>
      <c r="G17" s="19">
        <f t="shared" si="5"/>
        <v>2029</v>
      </c>
      <c r="H17" s="19">
        <f t="shared" si="5"/>
        <v>2030</v>
      </c>
      <c r="I17" s="19">
        <f t="shared" si="5"/>
        <v>2031</v>
      </c>
      <c r="J17" s="19">
        <f t="shared" si="5"/>
        <v>2032</v>
      </c>
      <c r="K17" s="19">
        <f t="shared" si="5"/>
        <v>2033</v>
      </c>
      <c r="L17" s="19">
        <f t="shared" si="5"/>
        <v>2034</v>
      </c>
      <c r="M17" s="19">
        <f t="shared" si="5"/>
        <v>2035</v>
      </c>
      <c r="N17" s="19">
        <f>N11</f>
        <v>2035</v>
      </c>
      <c r="O17" s="66">
        <v>0</v>
      </c>
      <c r="P17" s="38" t="s">
        <v>1</v>
      </c>
    </row>
    <row r="18" spans="2:16" x14ac:dyDescent="0.15">
      <c r="B18" s="67" t="s">
        <v>17</v>
      </c>
      <c r="C18" s="6">
        <f>C12</f>
        <v>7.9</v>
      </c>
      <c r="D18" s="41">
        <f>C18*(1+$O$17)</f>
        <v>7.9</v>
      </c>
      <c r="E18" s="41">
        <f>D18*(1+$O$17)</f>
        <v>7.9</v>
      </c>
      <c r="F18" s="41">
        <f>E18*(1+$O$17)</f>
        <v>7.9</v>
      </c>
      <c r="G18" s="41">
        <f>F18*(1+$O$17)</f>
        <v>7.9</v>
      </c>
      <c r="H18" s="41">
        <f>G18*(1+$O$17)</f>
        <v>7.9</v>
      </c>
      <c r="I18" s="41">
        <f>H18*(1+$O$18)</f>
        <v>7.9</v>
      </c>
      <c r="J18" s="41">
        <f>I18*(1+$O$18)</f>
        <v>7.9</v>
      </c>
      <c r="K18" s="41">
        <f>J18*(1+$O$18)</f>
        <v>7.9</v>
      </c>
      <c r="L18" s="41">
        <f>K18*(1+$O$18)</f>
        <v>7.9</v>
      </c>
      <c r="M18" s="41">
        <f>L18*(1+$O$18)</f>
        <v>7.9</v>
      </c>
      <c r="N18" s="41">
        <f>L18*O20</f>
        <v>94.800000000000011</v>
      </c>
      <c r="O18" s="66">
        <v>0</v>
      </c>
      <c r="P18" s="27" t="s">
        <v>2</v>
      </c>
    </row>
    <row r="19" spans="2:16" x14ac:dyDescent="0.15">
      <c r="B19" s="67" t="s">
        <v>81</v>
      </c>
      <c r="C19" s="7" t="str">
        <f>C13</f>
        <v>PV(10%)</v>
      </c>
      <c r="D19" s="41">
        <f>D18*(1+$O$19)^($D$17-D17-1)*$I$3</f>
        <v>1.1490909090909092</v>
      </c>
      <c r="E19" s="41">
        <f t="shared" ref="E19:M19" si="6">E18*(1+$O$19)^($D$17-E17-1)*$I$3</f>
        <v>1.0446280991735537</v>
      </c>
      <c r="F19" s="41">
        <f t="shared" si="6"/>
        <v>0.94966190833959407</v>
      </c>
      <c r="G19" s="41">
        <f t="shared" si="6"/>
        <v>0.86332900758144915</v>
      </c>
      <c r="H19" s="41">
        <f t="shared" si="6"/>
        <v>0.78484455234677186</v>
      </c>
      <c r="I19" s="41">
        <f t="shared" si="6"/>
        <v>0.71349504758797433</v>
      </c>
      <c r="J19" s="41">
        <f t="shared" si="6"/>
        <v>0.64863186144361296</v>
      </c>
      <c r="K19" s="41">
        <f t="shared" si="6"/>
        <v>0.58966532858510268</v>
      </c>
      <c r="L19" s="41">
        <f t="shared" si="6"/>
        <v>0.53605938962282074</v>
      </c>
      <c r="M19" s="41">
        <f t="shared" si="6"/>
        <v>0.48732671783892784</v>
      </c>
      <c r="N19" s="41">
        <f t="shared" ref="N19" si="7">N18*(1+$O$19)^($D$17-N17-1)</f>
        <v>36.549503837919588</v>
      </c>
      <c r="O19" s="17">
        <f>O13</f>
        <v>0.1</v>
      </c>
      <c r="P19" s="38" t="s">
        <v>3</v>
      </c>
    </row>
    <row r="20" spans="2:16" ht="14" thickBot="1" x14ac:dyDescent="0.2">
      <c r="B20" s="67" t="s">
        <v>82</v>
      </c>
      <c r="C20" s="8" t="s">
        <v>4</v>
      </c>
      <c r="D20" s="20">
        <f>SUM(D19:N19)</f>
        <v>44.316236659530304</v>
      </c>
      <c r="E20" s="21"/>
      <c r="F20" s="21"/>
      <c r="G20" s="21"/>
      <c r="H20" s="21"/>
      <c r="I20" s="21"/>
      <c r="J20" s="21"/>
      <c r="K20" s="21"/>
      <c r="L20" s="21"/>
      <c r="M20" s="21"/>
      <c r="N20" s="21"/>
      <c r="O20" s="74">
        <v>12</v>
      </c>
      <c r="P20" s="38" t="s">
        <v>20</v>
      </c>
    </row>
    <row r="21" spans="2:16" ht="14" thickBot="1" x14ac:dyDescent="0.2">
      <c r="B21" s="9"/>
      <c r="P21" s="38"/>
    </row>
    <row r="22" spans="2:16" ht="14" thickBot="1" x14ac:dyDescent="0.2">
      <c r="B22" s="9"/>
      <c r="C22" s="11" t="s">
        <v>12</v>
      </c>
      <c r="D22" s="12" t="s">
        <v>16</v>
      </c>
      <c r="E22" s="12" t="s">
        <v>13</v>
      </c>
      <c r="F22" s="13" t="s">
        <v>14</v>
      </c>
      <c r="G22" s="25"/>
      <c r="P22" s="38"/>
    </row>
    <row r="23" spans="2:16" x14ac:dyDescent="0.15">
      <c r="B23" s="9"/>
      <c r="C23" s="9" t="s">
        <v>27</v>
      </c>
      <c r="D23" s="44">
        <v>0.33</v>
      </c>
      <c r="E23" s="41">
        <f>D8</f>
        <v>122.8822669519772</v>
      </c>
      <c r="F23" s="22">
        <f>E23*D23</f>
        <v>40.551148094152481</v>
      </c>
      <c r="G23" s="25"/>
      <c r="P23" s="38"/>
    </row>
    <row r="24" spans="2:16" x14ac:dyDescent="0.15">
      <c r="B24" s="9"/>
      <c r="C24" s="9" t="s">
        <v>15</v>
      </c>
      <c r="D24" s="44">
        <v>0.34</v>
      </c>
      <c r="E24" s="41">
        <f>D14</f>
        <v>165.28172274779203</v>
      </c>
      <c r="F24" s="22">
        <f>E24*D24</f>
        <v>56.195785734249291</v>
      </c>
      <c r="G24" s="25"/>
      <c r="P24" s="38"/>
    </row>
    <row r="25" spans="2:16" ht="14" thickBot="1" x14ac:dyDescent="0.2">
      <c r="B25" s="9"/>
      <c r="C25" s="10" t="s">
        <v>28</v>
      </c>
      <c r="D25" s="44">
        <v>0.33</v>
      </c>
      <c r="E25" s="23">
        <f>D20</f>
        <v>44.316236659530304</v>
      </c>
      <c r="F25" s="24">
        <f>E25*D25</f>
        <v>14.624358097645</v>
      </c>
      <c r="G25" s="25"/>
      <c r="P25" s="38"/>
    </row>
    <row r="26" spans="2:16" ht="14" thickBot="1" x14ac:dyDescent="0.2">
      <c r="B26" s="9"/>
      <c r="C26" s="36" t="s">
        <v>87</v>
      </c>
      <c r="D26" s="36">
        <f ca="1">C3</f>
        <v>260.49</v>
      </c>
      <c r="E26" s="15" t="s">
        <v>11</v>
      </c>
      <c r="F26" s="16">
        <f>SUM(F23:F25)</f>
        <v>111.37129192604678</v>
      </c>
      <c r="G26" s="25"/>
      <c r="P26" s="38"/>
    </row>
    <row r="27" spans="2:16" x14ac:dyDescent="0.15">
      <c r="B27" s="9"/>
      <c r="E27" s="25"/>
      <c r="F27" s="25"/>
      <c r="G27" s="25"/>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31" priority="1" operator="containsText" text="overvalued">
      <formula>NOT(ISERROR(SEARCH("overvalued",D3)))</formula>
    </cfRule>
    <cfRule type="containsText" dxfId="30" priority="2" operator="containsText" text="undervalued">
      <formula>NOT(ISERROR(SEARCH("undervalued",D3)))</formula>
    </cfRule>
  </conditionalFormatting>
  <hyperlinks>
    <hyperlink ref="C30" r:id="rId1" xr:uid="{145BDBE3-C3A2-EC41-B411-12BD7C93D40D}"/>
    <hyperlink ref="B4" location="'COMPARATIVE TABLE'!A1" display="'COMPARATIVE TABLE'!A1" xr:uid="{BF094EC2-30D7-3B42-B676-5EEF57113685}"/>
  </hyperlinks>
  <pageMargins left="0.7" right="0.7" top="0.78740157499999996" bottom="0.78740157499999996" header="0.3" footer="0.3"/>
  <pageSetup paperSize="9"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71855-2A59-5944-BADD-165C7413031A}">
  <sheetPr codeName="Sheet16"/>
  <dimension ref="B1:S30"/>
  <sheetViews>
    <sheetView showGridLines="0" zoomScale="135" zoomScaleNormal="135"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84</v>
      </c>
      <c r="C2" s="31" t="s">
        <v>32</v>
      </c>
      <c r="D2" s="32"/>
      <c r="E2" s="33"/>
      <c r="F2" s="33"/>
      <c r="G2" s="33"/>
      <c r="H2" s="33"/>
      <c r="I2" s="33"/>
      <c r="J2" s="33"/>
      <c r="K2" s="33"/>
      <c r="L2" s="33"/>
      <c r="M2" s="33"/>
      <c r="N2" s="33"/>
      <c r="O2" s="33"/>
      <c r="P2" s="34"/>
      <c r="S2" s="3" t="s">
        <v>7</v>
      </c>
    </row>
    <row r="3" spans="2:19" ht="14" thickBot="1" x14ac:dyDescent="0.2">
      <c r="B3" s="35" t="s">
        <v>86</v>
      </c>
      <c r="C3" s="91">
        <f>'MKT CAP - Price'!C13</f>
        <v>0</v>
      </c>
      <c r="D3" s="37"/>
      <c r="F3" s="11" t="s">
        <v>91</v>
      </c>
      <c r="G3" s="70"/>
      <c r="H3" s="70"/>
      <c r="I3" s="75">
        <v>0.375</v>
      </c>
      <c r="P3" s="38"/>
    </row>
    <row r="4" spans="2:19" ht="29" thickBot="1" x14ac:dyDescent="0.2">
      <c r="B4" s="39" t="s">
        <v>64</v>
      </c>
      <c r="N4" s="40" t="s">
        <v>5</v>
      </c>
      <c r="O4" s="4" t="s">
        <v>0</v>
      </c>
      <c r="P4" s="38"/>
    </row>
    <row r="5" spans="2:19" x14ac:dyDescent="0.15">
      <c r="B5" s="9" t="s">
        <v>8</v>
      </c>
      <c r="C5" s="5" t="s">
        <v>119</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0.06</v>
      </c>
      <c r="P5" s="38" t="s">
        <v>1</v>
      </c>
      <c r="R5" s="1"/>
    </row>
    <row r="6" spans="2:19" x14ac:dyDescent="0.15">
      <c r="B6" s="9" t="s">
        <v>19</v>
      </c>
      <c r="C6" s="6">
        <v>200</v>
      </c>
      <c r="D6" s="41">
        <f>C6*(1+$O$5)</f>
        <v>212</v>
      </c>
      <c r="E6" s="41">
        <f>D6*(1+$O$5)</f>
        <v>224.72</v>
      </c>
      <c r="F6" s="41">
        <f>E6*(1+$O$5)</f>
        <v>238.20320000000001</v>
      </c>
      <c r="G6" s="41">
        <f>F6*(1+$O$5)</f>
        <v>252.49539200000001</v>
      </c>
      <c r="H6" s="41">
        <f>G6*(1+$O$5)</f>
        <v>267.64511552000005</v>
      </c>
      <c r="I6" s="41">
        <f>H6*(1+$O$6)</f>
        <v>283.70382245120004</v>
      </c>
      <c r="J6" s="41">
        <f>I6*(1+$O$6)</f>
        <v>300.72605179827207</v>
      </c>
      <c r="K6" s="41">
        <f>J6*(1+$O$6)</f>
        <v>318.76961490616839</v>
      </c>
      <c r="L6" s="41">
        <f>K6*(1+$O$6)</f>
        <v>337.89579180053852</v>
      </c>
      <c r="M6" s="41">
        <f>L6*(1+$O$6)</f>
        <v>358.16953930857085</v>
      </c>
      <c r="N6" s="41">
        <f>L6*O8</f>
        <v>5068.4368770080782</v>
      </c>
      <c r="O6" s="17">
        <v>0.06</v>
      </c>
      <c r="P6" s="27" t="s">
        <v>2</v>
      </c>
    </row>
    <row r="7" spans="2:19" x14ac:dyDescent="0.15">
      <c r="B7" s="9"/>
      <c r="C7" s="7" t="str">
        <f>CONCATENATE(R8,O7*100,S8)</f>
        <v>PV(10%)</v>
      </c>
      <c r="D7" s="41">
        <f>D6*(1+$O$7)^($D$5-D5-1)*$I$3</f>
        <v>72.272727272727266</v>
      </c>
      <c r="E7" s="41">
        <f t="shared" ref="E7:M7" si="1">E6*(1+$O$7)^($D$5-E5-1)*$I$3</f>
        <v>69.644628099173545</v>
      </c>
      <c r="F7" s="41">
        <f t="shared" si="1"/>
        <v>67.112096168294499</v>
      </c>
      <c r="G7" s="41">
        <f t="shared" si="1"/>
        <v>64.671656307629235</v>
      </c>
      <c r="H7" s="41">
        <f t="shared" si="1"/>
        <v>62.319959714624545</v>
      </c>
      <c r="I7" s="41">
        <f t="shared" si="1"/>
        <v>60.053779361365471</v>
      </c>
      <c r="J7" s="41">
        <f t="shared" si="1"/>
        <v>57.870005566406718</v>
      </c>
      <c r="K7" s="41">
        <f t="shared" si="1"/>
        <v>55.765641727628292</v>
      </c>
      <c r="L7" s="41">
        <f t="shared" si="1"/>
        <v>53.737800210259991</v>
      </c>
      <c r="M7" s="41">
        <f t="shared" si="1"/>
        <v>51.783698384432356</v>
      </c>
      <c r="N7" s="41">
        <f t="shared" ref="N7" si="2">N6*(1+$O$7)^($D$5-N5-1)</f>
        <v>1954.101825827636</v>
      </c>
      <c r="O7" s="66">
        <v>0.1</v>
      </c>
      <c r="P7" s="38" t="s">
        <v>3</v>
      </c>
    </row>
    <row r="8" spans="2:19" ht="14" thickBot="1" x14ac:dyDescent="0.2">
      <c r="B8" s="9"/>
      <c r="C8" s="8" t="s">
        <v>26</v>
      </c>
      <c r="D8" s="20">
        <f>SUM(D7:N7)</f>
        <v>2569.3338186401779</v>
      </c>
      <c r="E8" s="21"/>
      <c r="F8" s="21"/>
      <c r="G8" s="21"/>
      <c r="H8" s="21"/>
      <c r="I8" s="21"/>
      <c r="J8" s="21"/>
      <c r="K8" s="21"/>
      <c r="L8" s="21"/>
      <c r="M8" s="21"/>
      <c r="N8" s="21"/>
      <c r="O8" s="18">
        <v>15</v>
      </c>
      <c r="P8" s="38" t="s">
        <v>20</v>
      </c>
      <c r="R8" s="14" t="s">
        <v>21</v>
      </c>
      <c r="S8" s="14" t="s">
        <v>22</v>
      </c>
    </row>
    <row r="9" spans="2:19" x14ac:dyDescent="0.15">
      <c r="B9" s="9"/>
      <c r="D9" s="25"/>
      <c r="P9" s="38"/>
    </row>
    <row r="10" spans="2:19" ht="29" thickBot="1" x14ac:dyDescent="0.2">
      <c r="B10" s="9"/>
      <c r="N10" s="40" t="s">
        <v>5</v>
      </c>
      <c r="O10" s="4" t="s">
        <v>0</v>
      </c>
      <c r="P10" s="38"/>
    </row>
    <row r="11" spans="2:19" x14ac:dyDescent="0.15">
      <c r="B11" s="67" t="s">
        <v>9</v>
      </c>
      <c r="C11" s="5" t="str">
        <f>C5</f>
        <v>Earnings per share</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66">
        <v>0.09</v>
      </c>
      <c r="P11" s="38" t="s">
        <v>1</v>
      </c>
    </row>
    <row r="12" spans="2:19" x14ac:dyDescent="0.15">
      <c r="B12" s="67" t="s">
        <v>18</v>
      </c>
      <c r="C12" s="6">
        <f>C6</f>
        <v>200</v>
      </c>
      <c r="D12" s="41">
        <f>C12*(1+$O$11)</f>
        <v>218.00000000000003</v>
      </c>
      <c r="E12" s="41">
        <f>D12*(1+$O$11)</f>
        <v>237.62000000000006</v>
      </c>
      <c r="F12" s="41">
        <f>E12*(1+$O$11)</f>
        <v>259.00580000000008</v>
      </c>
      <c r="G12" s="41">
        <f>F12*(1+$O$11)</f>
        <v>282.31632200000013</v>
      </c>
      <c r="H12" s="41">
        <f>G12*(1+$O$11)</f>
        <v>307.72479098000014</v>
      </c>
      <c r="I12" s="41">
        <f>H12*(1+$O$12)</f>
        <v>338.49727007800016</v>
      </c>
      <c r="J12" s="41">
        <f>I12*(1+$O$12)</f>
        <v>372.34699708580018</v>
      </c>
      <c r="K12" s="41">
        <f>J12*(1+$O$12)</f>
        <v>409.58169679438021</v>
      </c>
      <c r="L12" s="41">
        <f>K12*(1+$O$12)</f>
        <v>450.53986647381828</v>
      </c>
      <c r="M12" s="41">
        <f>L12*(1+$O$12)</f>
        <v>495.59385312120014</v>
      </c>
      <c r="N12" s="41">
        <f>L12*O14</f>
        <v>13516.195994214548</v>
      </c>
      <c r="O12" s="66">
        <v>0.1</v>
      </c>
      <c r="P12" s="27" t="s">
        <v>2</v>
      </c>
    </row>
    <row r="13" spans="2:19" x14ac:dyDescent="0.15">
      <c r="B13" s="9">
        <f>B7</f>
        <v>0</v>
      </c>
      <c r="C13" s="7" t="str">
        <f>C7</f>
        <v>PV(10%)</v>
      </c>
      <c r="D13" s="41">
        <f>D12*(1+$O$13)^($D$11-D11-1)*$I$3</f>
        <v>74.318181818181813</v>
      </c>
      <c r="E13" s="41">
        <f t="shared" ref="E13:M13" si="4">E12*(1+$O$13)^($D$11-E11-1)*$I$3</f>
        <v>73.642561983471097</v>
      </c>
      <c r="F13" s="41">
        <f t="shared" si="4"/>
        <v>72.973084147257708</v>
      </c>
      <c r="G13" s="41">
        <f t="shared" si="4"/>
        <v>72.309692473191731</v>
      </c>
      <c r="H13" s="41">
        <f t="shared" si="4"/>
        <v>71.652331632526341</v>
      </c>
      <c r="I13" s="41">
        <f t="shared" si="4"/>
        <v>71.652331632526341</v>
      </c>
      <c r="J13" s="41">
        <f t="shared" si="4"/>
        <v>71.652331632526341</v>
      </c>
      <c r="K13" s="41">
        <f t="shared" si="4"/>
        <v>71.652331632526341</v>
      </c>
      <c r="L13" s="41">
        <f t="shared" si="4"/>
        <v>71.652331632526341</v>
      </c>
      <c r="M13" s="41">
        <f t="shared" si="4"/>
        <v>71.652331632526341</v>
      </c>
      <c r="N13" s="41">
        <f>N12*(1+$O$7)^($D$5-N11-1)</f>
        <v>5211.0786641837331</v>
      </c>
      <c r="O13" s="66">
        <f>O7</f>
        <v>0.1</v>
      </c>
      <c r="P13" s="38" t="s">
        <v>3</v>
      </c>
    </row>
    <row r="14" spans="2:19" ht="14" thickBot="1" x14ac:dyDescent="0.2">
      <c r="B14" s="9"/>
      <c r="C14" s="8" t="s">
        <v>4</v>
      </c>
      <c r="D14" s="20">
        <f>SUM(D13:N13)</f>
        <v>5934.2361744009931</v>
      </c>
      <c r="E14" s="21"/>
      <c r="F14" s="21"/>
      <c r="G14" s="21"/>
      <c r="H14" s="21"/>
      <c r="I14" s="21"/>
      <c r="J14" s="21"/>
      <c r="K14" s="21"/>
      <c r="L14" s="21"/>
      <c r="M14" s="21"/>
      <c r="N14" s="21"/>
      <c r="O14" s="74">
        <v>30</v>
      </c>
      <c r="P14" s="38" t="s">
        <v>20</v>
      </c>
    </row>
    <row r="15" spans="2:19" x14ac:dyDescent="0.15">
      <c r="B15" s="9"/>
      <c r="D15" s="25"/>
      <c r="P15" s="38"/>
    </row>
    <row r="16" spans="2:19" ht="29" thickBot="1" x14ac:dyDescent="0.2">
      <c r="B16" s="9"/>
      <c r="N16" s="40" t="s">
        <v>5</v>
      </c>
      <c r="O16" s="4" t="s">
        <v>0</v>
      </c>
      <c r="P16" s="38"/>
    </row>
    <row r="17" spans="2:16" x14ac:dyDescent="0.15">
      <c r="B17" s="67" t="s">
        <v>10</v>
      </c>
      <c r="C17" s="5" t="str">
        <f>C11</f>
        <v>Earnings per share</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0.04</v>
      </c>
      <c r="P17" s="38" t="s">
        <v>1</v>
      </c>
    </row>
    <row r="18" spans="2:16" x14ac:dyDescent="0.15">
      <c r="B18" s="67" t="s">
        <v>17</v>
      </c>
      <c r="C18" s="6">
        <f>C12</f>
        <v>200</v>
      </c>
      <c r="D18" s="41">
        <f>C18*(1+$O$17)</f>
        <v>208</v>
      </c>
      <c r="E18" s="41">
        <f>D18*(1+$O$17)</f>
        <v>216.32</v>
      </c>
      <c r="F18" s="41">
        <f>E18*(1+$O$17)</f>
        <v>224.97280000000001</v>
      </c>
      <c r="G18" s="41">
        <f>F18*(1+$O$17)</f>
        <v>233.97171200000003</v>
      </c>
      <c r="H18" s="41">
        <f>G18*(1+$O$17)</f>
        <v>243.33058048000004</v>
      </c>
      <c r="I18" s="41">
        <f>H18*(1+$O$18)</f>
        <v>253.06380369920004</v>
      </c>
      <c r="J18" s="41">
        <f>I18*(1+$O$18)</f>
        <v>263.18635584716804</v>
      </c>
      <c r="K18" s="41">
        <f>J18*(1+$O$18)</f>
        <v>273.71381008105476</v>
      </c>
      <c r="L18" s="41">
        <f>K18*(1+$O$18)</f>
        <v>284.66236248429698</v>
      </c>
      <c r="M18" s="41">
        <f>L18*(1+$O$18)</f>
        <v>296.04885698366888</v>
      </c>
      <c r="N18" s="41">
        <f>L18*O20</f>
        <v>2846.6236248429695</v>
      </c>
      <c r="O18" s="17">
        <v>0.04</v>
      </c>
      <c r="P18" s="27" t="s">
        <v>2</v>
      </c>
    </row>
    <row r="19" spans="2:16" x14ac:dyDescent="0.15">
      <c r="B19" s="67" t="s">
        <v>81</v>
      </c>
      <c r="C19" s="7" t="str">
        <f>C13</f>
        <v>PV(10%)</v>
      </c>
      <c r="D19" s="41">
        <f>D18*(1+$O$19)^($D$17-D17-1)*$I$3</f>
        <v>70.909090909090907</v>
      </c>
      <c r="E19" s="41">
        <f t="shared" ref="E19:M19" si="6">E18*(1+$O$19)^($D$17-E17-1)*$I$3</f>
        <v>67.04132231404958</v>
      </c>
      <c r="F19" s="41">
        <f t="shared" si="6"/>
        <v>63.384522915101407</v>
      </c>
      <c r="G19" s="41">
        <f t="shared" si="6"/>
        <v>59.927185301550431</v>
      </c>
      <c r="H19" s="41">
        <f t="shared" si="6"/>
        <v>56.658429739647673</v>
      </c>
      <c r="I19" s="41">
        <f t="shared" si="6"/>
        <v>53.567969935666895</v>
      </c>
      <c r="J19" s="41">
        <f t="shared" si="6"/>
        <v>50.646080666448697</v>
      </c>
      <c r="K19" s="41">
        <f t="shared" si="6"/>
        <v>47.883567175551491</v>
      </c>
      <c r="L19" s="41">
        <f t="shared" si="6"/>
        <v>45.271736238703227</v>
      </c>
      <c r="M19" s="41">
        <f t="shared" si="6"/>
        <v>42.802368807501232</v>
      </c>
      <c r="N19" s="41">
        <f t="shared" ref="N19" si="7">N18*(1+$O$19)^($D$17-N17-1)</f>
        <v>1097.4966360897749</v>
      </c>
      <c r="O19" s="17">
        <f>O13</f>
        <v>0.1</v>
      </c>
      <c r="P19" s="38" t="s">
        <v>3</v>
      </c>
    </row>
    <row r="20" spans="2:16" ht="14" thickBot="1" x14ac:dyDescent="0.2">
      <c r="B20" s="67" t="s">
        <v>82</v>
      </c>
      <c r="C20" s="8" t="s">
        <v>4</v>
      </c>
      <c r="D20" s="20">
        <f>SUM(D19:N19)</f>
        <v>1655.5889100930865</v>
      </c>
      <c r="E20" s="21"/>
      <c r="F20" s="21"/>
      <c r="G20" s="21"/>
      <c r="H20" s="21"/>
      <c r="I20" s="21"/>
      <c r="J20" s="21"/>
      <c r="K20" s="21"/>
      <c r="L20" s="21"/>
      <c r="M20" s="21"/>
      <c r="N20" s="21"/>
      <c r="O20" s="18">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0.4</v>
      </c>
      <c r="E23" s="41">
        <f>D8</f>
        <v>2569.3338186401779</v>
      </c>
      <c r="F23" s="22">
        <f>E23*D23</f>
        <v>1027.7335274560712</v>
      </c>
      <c r="P23" s="38"/>
    </row>
    <row r="24" spans="2:16" x14ac:dyDescent="0.15">
      <c r="B24" s="9"/>
      <c r="C24" s="9" t="s">
        <v>15</v>
      </c>
      <c r="D24" s="76">
        <v>0.3</v>
      </c>
      <c r="E24" s="41">
        <f>D14</f>
        <v>5934.2361744009931</v>
      </c>
      <c r="F24" s="22">
        <f>E24*D24</f>
        <v>1780.270852320298</v>
      </c>
      <c r="P24" s="38"/>
    </row>
    <row r="25" spans="2:16" ht="14" thickBot="1" x14ac:dyDescent="0.2">
      <c r="B25" s="9"/>
      <c r="C25" s="10" t="s">
        <v>28</v>
      </c>
      <c r="D25" s="76">
        <v>0.3</v>
      </c>
      <c r="E25" s="23">
        <f>D20</f>
        <v>1655.5889100930865</v>
      </c>
      <c r="F25" s="24">
        <f>E25*D25</f>
        <v>496.67667302792591</v>
      </c>
      <c r="P25" s="38"/>
    </row>
    <row r="26" spans="2:16" ht="14" thickBot="1" x14ac:dyDescent="0.2">
      <c r="B26" s="9"/>
      <c r="C26" s="36" t="s">
        <v>87</v>
      </c>
      <c r="D26" s="91">
        <f>C3</f>
        <v>0</v>
      </c>
      <c r="E26" s="15" t="s">
        <v>11</v>
      </c>
      <c r="F26" s="16">
        <f>SUM(F23:F25)</f>
        <v>3304.6810528042952</v>
      </c>
      <c r="P26" s="38"/>
    </row>
    <row r="27" spans="2:16" x14ac:dyDescent="0.15">
      <c r="B27" s="9"/>
      <c r="F27" s="25"/>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29" priority="1" operator="containsText" text="overvalued">
      <formula>NOT(ISERROR(SEARCH("overvalued",D3)))</formula>
    </cfRule>
    <cfRule type="containsText" dxfId="28" priority="2" operator="containsText" text="undervalued">
      <formula>NOT(ISERROR(SEARCH("undervalued",D3)))</formula>
    </cfRule>
  </conditionalFormatting>
  <hyperlinks>
    <hyperlink ref="C30" r:id="rId1" xr:uid="{56FF697C-863E-C449-9525-E69D572D004E}"/>
    <hyperlink ref="B4" location="'COMPARATIVE TABLE'!A1" display="'COMPARATIVE TABLE'!A1" xr:uid="{34F2C0F3-DABB-274E-8828-03C8546EB08C}"/>
  </hyperlinks>
  <pageMargins left="0.7" right="0.7" top="0.78740157499999996" bottom="0.78740157499999996"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32110-6EAE-FF49-AC31-5FC8E744D02D}">
  <sheetPr codeName="Sheet17"/>
  <dimension ref="B1:S30"/>
  <sheetViews>
    <sheetView showGridLines="0" zoomScale="138" zoomScaleNormal="13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92</v>
      </c>
      <c r="C2" s="31" t="s">
        <v>32</v>
      </c>
      <c r="D2" s="32"/>
      <c r="E2" s="33"/>
      <c r="F2" s="33"/>
      <c r="G2" s="33"/>
      <c r="H2" s="33"/>
      <c r="I2" s="33"/>
      <c r="J2" s="33"/>
      <c r="K2" s="33"/>
      <c r="L2" s="33"/>
      <c r="M2" s="33"/>
      <c r="N2" s="33"/>
      <c r="O2" s="33"/>
      <c r="P2" s="34"/>
      <c r="S2" s="3" t="s">
        <v>7</v>
      </c>
    </row>
    <row r="3" spans="2:19" ht="14" thickBot="1" x14ac:dyDescent="0.2">
      <c r="B3" s="35" t="s">
        <v>86</v>
      </c>
      <c r="C3" s="36">
        <f>'MKT CAP - Price'!C92</f>
        <v>0</v>
      </c>
      <c r="D3" s="37"/>
      <c r="F3" s="69" t="s">
        <v>91</v>
      </c>
      <c r="G3" s="70"/>
      <c r="H3" s="70"/>
      <c r="I3" s="75">
        <v>1</v>
      </c>
      <c r="P3" s="38"/>
    </row>
    <row r="4" spans="2:19" ht="29" thickBot="1" x14ac:dyDescent="0.2">
      <c r="B4" s="39" t="s">
        <v>64</v>
      </c>
      <c r="N4" s="40" t="s">
        <v>5</v>
      </c>
      <c r="O4" s="4" t="s">
        <v>0</v>
      </c>
      <c r="P4" s="38"/>
    </row>
    <row r="5" spans="2:19" x14ac:dyDescent="0.15">
      <c r="B5" s="9" t="s">
        <v>8</v>
      </c>
      <c r="C5" s="5" t="s">
        <v>83</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0.05</v>
      </c>
      <c r="P5" s="38" t="s">
        <v>1</v>
      </c>
      <c r="R5" s="1"/>
    </row>
    <row r="6" spans="2:19" x14ac:dyDescent="0.15">
      <c r="B6" s="9" t="s">
        <v>19</v>
      </c>
      <c r="C6" s="6">
        <v>0.4</v>
      </c>
      <c r="D6" s="41">
        <f>C6*(1+$O$5)</f>
        <v>0.42000000000000004</v>
      </c>
      <c r="E6" s="41">
        <f>D6*(1+$O$5)</f>
        <v>0.44100000000000006</v>
      </c>
      <c r="F6" s="41">
        <f>E6*(1+$O$5)</f>
        <v>0.46305000000000007</v>
      </c>
      <c r="G6" s="41">
        <f>F6*(1+$O$5)</f>
        <v>0.48620250000000009</v>
      </c>
      <c r="H6" s="41">
        <f>G6*(1+$O$5)</f>
        <v>0.51051262500000016</v>
      </c>
      <c r="I6" s="41">
        <f>H6*(1+$O$6)</f>
        <v>0.53603825625000023</v>
      </c>
      <c r="J6" s="41">
        <f>I6*(1+$O$6)</f>
        <v>0.56284016906250023</v>
      </c>
      <c r="K6" s="41">
        <f>J6*(1+$O$6)</f>
        <v>0.59098217751562532</v>
      </c>
      <c r="L6" s="41">
        <f>K6*(1+$O$6)</f>
        <v>0.62053128639140664</v>
      </c>
      <c r="M6" s="41">
        <f>L6*(1+$O$6)</f>
        <v>0.65155785071097705</v>
      </c>
      <c r="N6" s="41">
        <f>L6*O8</f>
        <v>20.477532450916421</v>
      </c>
      <c r="O6" s="17">
        <v>0.05</v>
      </c>
      <c r="P6" s="27" t="s">
        <v>2</v>
      </c>
    </row>
    <row r="7" spans="2:19" x14ac:dyDescent="0.15">
      <c r="B7" s="9"/>
      <c r="C7" s="7" t="str">
        <f>CONCATENATE(R8,O7*100,S8)</f>
        <v>PV(10%)</v>
      </c>
      <c r="D7" s="41">
        <f>D6*(1+$O$7)^($D$5-D5-1)*$I$3</f>
        <v>0.38181818181818183</v>
      </c>
      <c r="E7" s="41">
        <f t="shared" ref="E7:M7" si="1">E6*(1+$O$7)^($D$5-E5-1)*$I$3</f>
        <v>0.36446280991735536</v>
      </c>
      <c r="F7" s="41">
        <f t="shared" si="1"/>
        <v>0.34789631855747555</v>
      </c>
      <c r="G7" s="41">
        <f t="shared" si="1"/>
        <v>0.33208284953213574</v>
      </c>
      <c r="H7" s="41">
        <f t="shared" si="1"/>
        <v>0.31698817455340234</v>
      </c>
      <c r="I7" s="41">
        <f t="shared" si="1"/>
        <v>0.30257962116461135</v>
      </c>
      <c r="J7" s="41">
        <f t="shared" si="1"/>
        <v>0.2888260020207653</v>
      </c>
      <c r="K7" s="41">
        <f t="shared" si="1"/>
        <v>0.27569754738345781</v>
      </c>
      <c r="L7" s="41">
        <f t="shared" si="1"/>
        <v>0.26316584068420978</v>
      </c>
      <c r="M7" s="41">
        <f t="shared" si="1"/>
        <v>0.25120375701674569</v>
      </c>
      <c r="N7" s="41">
        <f t="shared" ref="N7" si="2">N6*(1+$O$7)^($D$5-N5-1)</f>
        <v>7.8949752205262929</v>
      </c>
      <c r="O7" s="17">
        <v>0.1</v>
      </c>
      <c r="P7" s="38" t="s">
        <v>3</v>
      </c>
    </row>
    <row r="8" spans="2:19" ht="14" thickBot="1" x14ac:dyDescent="0.2">
      <c r="B8" s="9"/>
      <c r="C8" s="8" t="s">
        <v>26</v>
      </c>
      <c r="D8" s="20">
        <f>SUM(D7:N7)</f>
        <v>11.019696323174633</v>
      </c>
      <c r="E8" s="21"/>
      <c r="F8" s="21"/>
      <c r="G8" s="21"/>
      <c r="H8" s="21"/>
      <c r="I8" s="21"/>
      <c r="J8" s="21"/>
      <c r="K8" s="21"/>
      <c r="L8" s="21"/>
      <c r="M8" s="21"/>
      <c r="N8" s="21"/>
      <c r="O8" s="74">
        <v>33</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67" t="s">
        <v>9</v>
      </c>
      <c r="C11" s="5" t="str">
        <f>C5</f>
        <v>Dividend per share</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0.1</v>
      </c>
      <c r="P11" s="38" t="s">
        <v>1</v>
      </c>
    </row>
    <row r="12" spans="2:19" x14ac:dyDescent="0.15">
      <c r="B12" s="67" t="s">
        <v>18</v>
      </c>
      <c r="C12" s="6">
        <f>C6</f>
        <v>0.4</v>
      </c>
      <c r="D12" s="41">
        <f>C12*(1+$O$11)</f>
        <v>0.44000000000000006</v>
      </c>
      <c r="E12" s="41">
        <f>D12*(1+$O$11)</f>
        <v>0.4840000000000001</v>
      </c>
      <c r="F12" s="41">
        <f>E12*(1+$O$11)</f>
        <v>0.5324000000000001</v>
      </c>
      <c r="G12" s="41">
        <f>F12*(1+$O$11)</f>
        <v>0.58564000000000016</v>
      </c>
      <c r="H12" s="41">
        <f>G12*(1+$O$11)</f>
        <v>0.64420400000000022</v>
      </c>
      <c r="I12" s="41">
        <f>H12*(1+$O$12)</f>
        <v>0.70862440000000027</v>
      </c>
      <c r="J12" s="41">
        <f>I12*(1+$O$12)</f>
        <v>0.77948684000000035</v>
      </c>
      <c r="K12" s="41">
        <f>J12*(1+$O$12)</f>
        <v>0.85743552400000045</v>
      </c>
      <c r="L12" s="41">
        <f>K12*(1+$O$12)</f>
        <v>0.94317907640000054</v>
      </c>
      <c r="M12" s="41">
        <f>L12*(1+$O$12)</f>
        <v>1.0374969840400006</v>
      </c>
      <c r="N12" s="41">
        <f>L12*O14</f>
        <v>94.317907640000058</v>
      </c>
      <c r="O12" s="17">
        <v>0.1</v>
      </c>
      <c r="P12" s="27" t="s">
        <v>2</v>
      </c>
    </row>
    <row r="13" spans="2:19" x14ac:dyDescent="0.15">
      <c r="B13" s="9">
        <f>B7</f>
        <v>0</v>
      </c>
      <c r="C13" s="7" t="str">
        <f>C7</f>
        <v>PV(10%)</v>
      </c>
      <c r="D13" s="41">
        <f>D12*(1+$O$13)^($D$11-D11-1)*$I$3</f>
        <v>0.4</v>
      </c>
      <c r="E13" s="41">
        <f t="shared" ref="E13:M13" si="4">E12*(1+$O$13)^($D$11-E11-1)*$I$3</f>
        <v>0.4</v>
      </c>
      <c r="F13" s="41">
        <f t="shared" si="4"/>
        <v>0.39999999999999997</v>
      </c>
      <c r="G13" s="41">
        <f t="shared" si="4"/>
        <v>0.4</v>
      </c>
      <c r="H13" s="41">
        <f t="shared" si="4"/>
        <v>0.39999999999999997</v>
      </c>
      <c r="I13" s="41">
        <f t="shared" si="4"/>
        <v>0.4</v>
      </c>
      <c r="J13" s="41">
        <f t="shared" si="4"/>
        <v>0.39999999999999997</v>
      </c>
      <c r="K13" s="41">
        <f t="shared" si="4"/>
        <v>0.39999999999999997</v>
      </c>
      <c r="L13" s="41">
        <f t="shared" si="4"/>
        <v>0.39999999999999997</v>
      </c>
      <c r="M13" s="41">
        <f t="shared" si="4"/>
        <v>0.39999999999999997</v>
      </c>
      <c r="N13" s="41">
        <f>N12*(1+$O$7)^($D$5-N11-1)</f>
        <v>36.36363636363636</v>
      </c>
      <c r="O13" s="17">
        <f>O7</f>
        <v>0.1</v>
      </c>
      <c r="P13" s="38" t="s">
        <v>3</v>
      </c>
    </row>
    <row r="14" spans="2:19" ht="14" thickBot="1" x14ac:dyDescent="0.2">
      <c r="B14" s="9"/>
      <c r="C14" s="8" t="s">
        <v>4</v>
      </c>
      <c r="D14" s="20">
        <f>SUM(D13:N13)</f>
        <v>40.36363636363636</v>
      </c>
      <c r="E14" s="21"/>
      <c r="F14" s="21"/>
      <c r="G14" s="21"/>
      <c r="H14" s="21"/>
      <c r="I14" s="21"/>
      <c r="J14" s="21"/>
      <c r="K14" s="21"/>
      <c r="L14" s="21"/>
      <c r="M14" s="21"/>
      <c r="N14" s="21"/>
      <c r="O14" s="18">
        <v>100</v>
      </c>
      <c r="P14" s="38" t="s">
        <v>20</v>
      </c>
    </row>
    <row r="15" spans="2:19" x14ac:dyDescent="0.15">
      <c r="B15" s="9"/>
      <c r="P15" s="38"/>
    </row>
    <row r="16" spans="2:19" ht="29" thickBot="1" x14ac:dyDescent="0.2">
      <c r="B16" s="9"/>
      <c r="N16" s="40" t="s">
        <v>5</v>
      </c>
      <c r="O16" s="4" t="s">
        <v>0</v>
      </c>
      <c r="P16" s="38"/>
    </row>
    <row r="17" spans="2:16" x14ac:dyDescent="0.15">
      <c r="B17" s="67" t="s">
        <v>10</v>
      </c>
      <c r="C17" s="5" t="str">
        <f>C11</f>
        <v>Dividend per share</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67" t="s">
        <v>17</v>
      </c>
      <c r="C18" s="6">
        <f>C12</f>
        <v>0.4</v>
      </c>
      <c r="D18" s="41">
        <f>C18*(1+$O$17)</f>
        <v>0.4</v>
      </c>
      <c r="E18" s="41">
        <f>D18*(1+$O$17)</f>
        <v>0.4</v>
      </c>
      <c r="F18" s="41">
        <f>E18*(1+$O$17)</f>
        <v>0.4</v>
      </c>
      <c r="G18" s="41">
        <f>F18*(1+$O$17)</f>
        <v>0.4</v>
      </c>
      <c r="H18" s="41">
        <f>G18*(1+$O$17)</f>
        <v>0.4</v>
      </c>
      <c r="I18" s="41">
        <f>H18*(1+$O$18)</f>
        <v>0.4</v>
      </c>
      <c r="J18" s="41">
        <f>I18*(1+$O$18)</f>
        <v>0.4</v>
      </c>
      <c r="K18" s="41">
        <f>J18*(1+$O$18)</f>
        <v>0.4</v>
      </c>
      <c r="L18" s="41">
        <f>K18*(1+$O$18)</f>
        <v>0.4</v>
      </c>
      <c r="M18" s="41">
        <f>L18*(1+$O$18)</f>
        <v>0.4</v>
      </c>
      <c r="N18" s="41">
        <f>L18*O20</f>
        <v>8</v>
      </c>
      <c r="O18" s="17">
        <v>0</v>
      </c>
      <c r="P18" s="27" t="s">
        <v>2</v>
      </c>
    </row>
    <row r="19" spans="2:16" x14ac:dyDescent="0.15">
      <c r="B19" s="67" t="s">
        <v>81</v>
      </c>
      <c r="C19" s="7" t="str">
        <f>C13</f>
        <v>PV(10%)</v>
      </c>
      <c r="D19" s="41">
        <f>D18*(1+$O$19)^($D$17-D17-1)*$I$3</f>
        <v>0.36363636363636365</v>
      </c>
      <c r="E19" s="41">
        <f t="shared" ref="E19:M19" si="6">E18*(1+$O$19)^($D$17-E17-1)*$I$3</f>
        <v>0.33057851239669422</v>
      </c>
      <c r="F19" s="41">
        <f t="shared" si="6"/>
        <v>0.30052592036063103</v>
      </c>
      <c r="G19" s="41">
        <f t="shared" si="6"/>
        <v>0.27320538214602824</v>
      </c>
      <c r="H19" s="41">
        <f t="shared" si="6"/>
        <v>0.24836852922366198</v>
      </c>
      <c r="I19" s="41">
        <f t="shared" si="6"/>
        <v>0.2257895720215109</v>
      </c>
      <c r="J19" s="41">
        <f t="shared" si="6"/>
        <v>0.2052632472922826</v>
      </c>
      <c r="K19" s="41">
        <f t="shared" si="6"/>
        <v>0.18660295208389327</v>
      </c>
      <c r="L19" s="41">
        <f t="shared" si="6"/>
        <v>0.16963904734899388</v>
      </c>
      <c r="M19" s="41">
        <f t="shared" si="6"/>
        <v>0.15421731577181261</v>
      </c>
      <c r="N19" s="41">
        <f t="shared" ref="N19" si="7">N18*(1+$O$19)^($D$17-N17-1)</f>
        <v>3.0843463154362518</v>
      </c>
      <c r="O19" s="17">
        <f>O13</f>
        <v>0.1</v>
      </c>
      <c r="P19" s="38" t="s">
        <v>3</v>
      </c>
    </row>
    <row r="20" spans="2:16" ht="14" thickBot="1" x14ac:dyDescent="0.2">
      <c r="B20" s="9" t="s">
        <v>82</v>
      </c>
      <c r="C20" s="8" t="s">
        <v>4</v>
      </c>
      <c r="D20" s="20">
        <f>SUM(D19:N19)</f>
        <v>5.5421731577181248</v>
      </c>
      <c r="E20" s="21"/>
      <c r="F20" s="21"/>
      <c r="G20" s="21"/>
      <c r="H20" s="21"/>
      <c r="I20" s="21"/>
      <c r="J20" s="21"/>
      <c r="K20" s="21"/>
      <c r="L20" s="21"/>
      <c r="M20" s="21"/>
      <c r="N20" s="21"/>
      <c r="O20" s="18">
        <v>20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0.6</v>
      </c>
      <c r="E23" s="41">
        <f>D8</f>
        <v>11.019696323174633</v>
      </c>
      <c r="F23" s="22">
        <f>E23*D23</f>
        <v>6.6118177939047795</v>
      </c>
      <c r="P23" s="38"/>
    </row>
    <row r="24" spans="2:16" x14ac:dyDescent="0.15">
      <c r="B24" s="9"/>
      <c r="C24" s="9" t="s">
        <v>15</v>
      </c>
      <c r="D24" s="44">
        <v>0.2</v>
      </c>
      <c r="E24" s="41">
        <f>D14</f>
        <v>40.36363636363636</v>
      </c>
      <c r="F24" s="22">
        <f>E24*D24</f>
        <v>8.0727272727272723</v>
      </c>
      <c r="P24" s="38"/>
    </row>
    <row r="25" spans="2:16" ht="14" thickBot="1" x14ac:dyDescent="0.2">
      <c r="B25" s="9"/>
      <c r="C25" s="10" t="s">
        <v>28</v>
      </c>
      <c r="D25" s="44">
        <v>0.2</v>
      </c>
      <c r="E25" s="23">
        <f>D20</f>
        <v>5.5421731577181248</v>
      </c>
      <c r="F25" s="24">
        <f>E25*D25</f>
        <v>1.1084346315436251</v>
      </c>
      <c r="P25" s="38"/>
    </row>
    <row r="26" spans="2:16" ht="14" thickBot="1" x14ac:dyDescent="0.2">
      <c r="B26" s="9"/>
      <c r="C26" s="36" t="s">
        <v>87</v>
      </c>
      <c r="D26" s="36">
        <f>C3</f>
        <v>0</v>
      </c>
      <c r="E26" s="15" t="s">
        <v>11</v>
      </c>
      <c r="F26" s="16">
        <f>SUM(F23:F25)</f>
        <v>15.792979698175676</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27" priority="1" operator="containsText" text="overvalued">
      <formula>NOT(ISERROR(SEARCH("overvalued",D3)))</formula>
    </cfRule>
    <cfRule type="containsText" dxfId="26" priority="2" operator="containsText" text="undervalued">
      <formula>NOT(ISERROR(SEARCH("undervalued",D3)))</formula>
    </cfRule>
  </conditionalFormatting>
  <hyperlinks>
    <hyperlink ref="C30" r:id="rId1" xr:uid="{7BA9FCF5-1F24-6F4A-9FA3-8AB53E284F6A}"/>
    <hyperlink ref="B4" location="'COMPARATIVE TABLE'!A1" display="'COMPARATIVE TABLE'!A1" xr:uid="{E6246AC1-7817-8D44-9BF0-281FC1AA3575}"/>
  </hyperlinks>
  <pageMargins left="0.7" right="0.7" top="0.78740157499999996" bottom="0.78740157499999996" header="0.3" footer="0.3"/>
  <pageSetup paperSize="9"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01A10-D3D2-3A44-AE40-C8DA5801188F}">
  <sheetPr codeName="Sheet18"/>
  <dimension ref="B1:S30"/>
  <sheetViews>
    <sheetView showGridLines="0" zoomScale="141" zoomScaleNormal="141"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31</v>
      </c>
      <c r="C2" s="31" t="s">
        <v>32</v>
      </c>
      <c r="D2" s="32"/>
      <c r="E2" s="33"/>
      <c r="F2" s="33"/>
      <c r="G2" s="33"/>
      <c r="H2" s="33"/>
      <c r="I2" s="33"/>
      <c r="J2" s="33"/>
      <c r="K2" s="33"/>
      <c r="L2" s="33"/>
      <c r="M2" s="33"/>
      <c r="N2" s="33"/>
      <c r="O2" s="33"/>
      <c r="P2" s="34"/>
      <c r="S2" s="3" t="s">
        <v>7</v>
      </c>
    </row>
    <row r="3" spans="2:19" ht="14" thickBot="1" x14ac:dyDescent="0.2">
      <c r="B3" s="35" t="s">
        <v>206</v>
      </c>
      <c r="C3" s="77">
        <f ca="1">DATA!B6</f>
        <v>233.65</v>
      </c>
      <c r="D3" s="37"/>
      <c r="F3" s="11" t="s">
        <v>91</v>
      </c>
      <c r="G3" s="12"/>
      <c r="H3" s="12"/>
      <c r="I3" s="46">
        <v>0</v>
      </c>
      <c r="P3" s="38"/>
    </row>
    <row r="4" spans="2:19" ht="29" thickBot="1" x14ac:dyDescent="0.2">
      <c r="B4" s="39" t="s">
        <v>64</v>
      </c>
      <c r="N4" s="40" t="s">
        <v>5</v>
      </c>
      <c r="O4" s="4" t="s">
        <v>0</v>
      </c>
      <c r="P4" s="38"/>
    </row>
    <row r="5" spans="2:19" x14ac:dyDescent="0.15">
      <c r="B5" s="9" t="s">
        <v>8</v>
      </c>
      <c r="C5" s="5" t="s">
        <v>120</v>
      </c>
      <c r="D5" s="19">
        <v>2026</v>
      </c>
      <c r="E5" s="19">
        <f t="shared" ref="E5:M5" si="0">D5+1</f>
        <v>2027</v>
      </c>
      <c r="F5" s="19">
        <f t="shared" si="0"/>
        <v>2028</v>
      </c>
      <c r="G5" s="19">
        <f t="shared" si="0"/>
        <v>2029</v>
      </c>
      <c r="H5" s="19">
        <f t="shared" si="0"/>
        <v>2030</v>
      </c>
      <c r="I5" s="19">
        <f t="shared" si="0"/>
        <v>2031</v>
      </c>
      <c r="J5" s="19">
        <f t="shared" si="0"/>
        <v>2032</v>
      </c>
      <c r="K5" s="19">
        <f t="shared" si="0"/>
        <v>2033</v>
      </c>
      <c r="L5" s="19">
        <f t="shared" si="0"/>
        <v>2034</v>
      </c>
      <c r="M5" s="19">
        <f t="shared" si="0"/>
        <v>2035</v>
      </c>
      <c r="N5" s="19">
        <v>2034</v>
      </c>
      <c r="O5" s="17">
        <v>0.15</v>
      </c>
      <c r="P5" s="38" t="s">
        <v>1</v>
      </c>
      <c r="R5" s="1"/>
    </row>
    <row r="6" spans="2:19" x14ac:dyDescent="0.15">
      <c r="B6" s="9" t="s">
        <v>19</v>
      </c>
      <c r="C6" s="6">
        <v>7.17</v>
      </c>
      <c r="D6" s="41">
        <f>C6*(1+$O$5)</f>
        <v>8.2454999999999998</v>
      </c>
      <c r="E6" s="41">
        <f>D6*(1+$O$5)</f>
        <v>9.4823249999999994</v>
      </c>
      <c r="F6" s="41">
        <f>E6*(1+$O$5)</f>
        <v>10.904673749999999</v>
      </c>
      <c r="G6" s="41">
        <f>F6*(1+$O$5)</f>
        <v>12.540374812499998</v>
      </c>
      <c r="H6" s="41">
        <f>G6*(1+$O$5)</f>
        <v>14.421431034374997</v>
      </c>
      <c r="I6" s="41">
        <f>H6*(1+$O$6)</f>
        <v>15.863574137812499</v>
      </c>
      <c r="J6" s="41">
        <f>I6*(1+$O$6)</f>
        <v>17.44993155159375</v>
      </c>
      <c r="K6" s="41">
        <f>J6*(1+$O$6)</f>
        <v>19.194924706753127</v>
      </c>
      <c r="L6" s="41">
        <f>K6*(1+$O$6)</f>
        <v>21.114417177428443</v>
      </c>
      <c r="M6" s="41">
        <f>L6*(1+$O$6)</f>
        <v>23.225858895171289</v>
      </c>
      <c r="N6" s="41">
        <f>L6*O8</f>
        <v>422.28834354856883</v>
      </c>
      <c r="O6" s="17">
        <v>0.1</v>
      </c>
      <c r="P6" s="27" t="s">
        <v>2</v>
      </c>
    </row>
    <row r="7" spans="2:19" x14ac:dyDescent="0.15">
      <c r="B7" s="9"/>
      <c r="C7" s="7" t="str">
        <f>CONCATENATE(R8,O7*100,S8)</f>
        <v>PV(10%)</v>
      </c>
      <c r="D7" s="41">
        <f>D6*(1+$O$7)^($D$5-D5-1)*$I$3</f>
        <v>0</v>
      </c>
      <c r="E7" s="41">
        <f t="shared" ref="E7:M7" si="1">E6*(1+$O$7)^($D$5-E5-1)*$I$3</f>
        <v>0</v>
      </c>
      <c r="F7" s="41">
        <f t="shared" si="1"/>
        <v>0</v>
      </c>
      <c r="G7" s="41">
        <f t="shared" si="1"/>
        <v>0</v>
      </c>
      <c r="H7" s="41">
        <f t="shared" si="1"/>
        <v>0</v>
      </c>
      <c r="I7" s="41">
        <f t="shared" si="1"/>
        <v>0</v>
      </c>
      <c r="J7" s="41">
        <f t="shared" si="1"/>
        <v>0</v>
      </c>
      <c r="K7" s="41">
        <f t="shared" si="1"/>
        <v>0</v>
      </c>
      <c r="L7" s="41">
        <f t="shared" si="1"/>
        <v>0</v>
      </c>
      <c r="M7" s="41">
        <f t="shared" si="1"/>
        <v>0</v>
      </c>
      <c r="N7" s="41">
        <f t="shared" ref="N7" si="2">N6*(1+$O$7)^($D$5-N5-1)</f>
        <v>179.09148076540964</v>
      </c>
      <c r="O7" s="17">
        <v>0.1</v>
      </c>
      <c r="P7" s="38" t="s">
        <v>3</v>
      </c>
    </row>
    <row r="8" spans="2:19" ht="14" thickBot="1" x14ac:dyDescent="0.2">
      <c r="B8" s="9"/>
      <c r="C8" s="8" t="s">
        <v>26</v>
      </c>
      <c r="D8" s="20">
        <f>SUM(D7:N7)</f>
        <v>179.09148076540964</v>
      </c>
      <c r="E8" s="21"/>
      <c r="F8" s="21"/>
      <c r="G8" s="21"/>
      <c r="H8" s="21"/>
      <c r="I8" s="21"/>
      <c r="J8" s="21"/>
      <c r="K8" s="21"/>
      <c r="L8" s="21"/>
      <c r="M8" s="21"/>
      <c r="N8" s="21"/>
      <c r="O8" s="18">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67" t="s">
        <v>9</v>
      </c>
      <c r="C11" s="5" t="str">
        <f>C5</f>
        <v>EPS</v>
      </c>
      <c r="D11" s="19">
        <f>D5</f>
        <v>2026</v>
      </c>
      <c r="E11" s="19">
        <f t="shared" ref="E11:M11" si="3">D11+1</f>
        <v>2027</v>
      </c>
      <c r="F11" s="19">
        <f t="shared" si="3"/>
        <v>2028</v>
      </c>
      <c r="G11" s="19">
        <f t="shared" si="3"/>
        <v>2029</v>
      </c>
      <c r="H11" s="19">
        <f t="shared" si="3"/>
        <v>2030</v>
      </c>
      <c r="I11" s="19">
        <f t="shared" si="3"/>
        <v>2031</v>
      </c>
      <c r="J11" s="19">
        <f t="shared" si="3"/>
        <v>2032</v>
      </c>
      <c r="K11" s="19">
        <f t="shared" si="3"/>
        <v>2033</v>
      </c>
      <c r="L11" s="19">
        <f t="shared" si="3"/>
        <v>2034</v>
      </c>
      <c r="M11" s="19">
        <f t="shared" si="3"/>
        <v>2035</v>
      </c>
      <c r="N11" s="19">
        <f>N5</f>
        <v>2034</v>
      </c>
      <c r="O11" s="17">
        <v>0.12</v>
      </c>
      <c r="P11" s="38" t="s">
        <v>1</v>
      </c>
    </row>
    <row r="12" spans="2:19" x14ac:dyDescent="0.15">
      <c r="B12" s="67" t="s">
        <v>18</v>
      </c>
      <c r="C12" s="6">
        <f>C6</f>
        <v>7.17</v>
      </c>
      <c r="D12" s="41">
        <f>C12*(1+$O$11)</f>
        <v>8.0304000000000002</v>
      </c>
      <c r="E12" s="41">
        <f>D12*(1+$O$11)</f>
        <v>8.9940480000000012</v>
      </c>
      <c r="F12" s="41">
        <f>E12*(1+$O$11)</f>
        <v>10.073333760000002</v>
      </c>
      <c r="G12" s="41">
        <f>F12*(1+$O$11)</f>
        <v>11.282133811200003</v>
      </c>
      <c r="H12" s="41">
        <f>G12*(1+$O$11)</f>
        <v>12.635989868544005</v>
      </c>
      <c r="I12" s="41">
        <f>H12*(1+$O$12)</f>
        <v>13.899588855398406</v>
      </c>
      <c r="J12" s="41">
        <f>I12*(1+$O$12)</f>
        <v>15.289547740938248</v>
      </c>
      <c r="K12" s="41">
        <f>J12*(1+$O$12)</f>
        <v>16.818502515032076</v>
      </c>
      <c r="L12" s="41">
        <f>K12*(1+$O$12)</f>
        <v>18.500352766535286</v>
      </c>
      <c r="M12" s="41">
        <f>L12*(1+$O$12)</f>
        <v>20.350388043188815</v>
      </c>
      <c r="N12" s="41">
        <f>L12*O14</f>
        <v>462.50881916338216</v>
      </c>
      <c r="O12" s="17">
        <v>0.1</v>
      </c>
      <c r="P12" s="27" t="s">
        <v>2</v>
      </c>
    </row>
    <row r="13" spans="2:19" x14ac:dyDescent="0.15">
      <c r="B13" s="67">
        <f>B7</f>
        <v>0</v>
      </c>
      <c r="C13" s="7" t="str">
        <f>C7</f>
        <v>PV(10%)</v>
      </c>
      <c r="D13" s="41">
        <f>D12*(1+$O$13)^($D$11-D11-1)*$I$3</f>
        <v>0</v>
      </c>
      <c r="E13" s="41">
        <f t="shared" ref="E13:M13" si="4">E12*(1+$O$13)^($D$11-E11-1)*$I$3</f>
        <v>0</v>
      </c>
      <c r="F13" s="41">
        <f t="shared" si="4"/>
        <v>0</v>
      </c>
      <c r="G13" s="41">
        <f t="shared" si="4"/>
        <v>0</v>
      </c>
      <c r="H13" s="41">
        <f t="shared" si="4"/>
        <v>0</v>
      </c>
      <c r="I13" s="41">
        <f t="shared" si="4"/>
        <v>0</v>
      </c>
      <c r="J13" s="41">
        <f t="shared" si="4"/>
        <v>0</v>
      </c>
      <c r="K13" s="41">
        <f t="shared" si="4"/>
        <v>0</v>
      </c>
      <c r="L13" s="41">
        <f t="shared" si="4"/>
        <v>0</v>
      </c>
      <c r="M13" s="41">
        <f t="shared" si="4"/>
        <v>0</v>
      </c>
      <c r="N13" s="41">
        <f>N12*(1+$O$7)^($D$5-N11-1)</f>
        <v>196.14888868346057</v>
      </c>
      <c r="O13" s="17">
        <f>O7</f>
        <v>0.1</v>
      </c>
      <c r="P13" s="38" t="s">
        <v>3</v>
      </c>
    </row>
    <row r="14" spans="2:19" ht="14" thickBot="1" x14ac:dyDescent="0.2">
      <c r="B14" s="9"/>
      <c r="C14" s="8" t="s">
        <v>4</v>
      </c>
      <c r="D14" s="20">
        <f>SUM(D13:N13)</f>
        <v>196.14888868346057</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67" t="s">
        <v>10</v>
      </c>
      <c r="C17" s="5" t="str">
        <f>C11</f>
        <v>EPS</v>
      </c>
      <c r="D17" s="19">
        <f>D11</f>
        <v>2026</v>
      </c>
      <c r="E17" s="19">
        <f t="shared" ref="E17:M17" si="5">D17+1</f>
        <v>2027</v>
      </c>
      <c r="F17" s="19">
        <f t="shared" si="5"/>
        <v>2028</v>
      </c>
      <c r="G17" s="19">
        <f t="shared" si="5"/>
        <v>2029</v>
      </c>
      <c r="H17" s="19">
        <f t="shared" si="5"/>
        <v>2030</v>
      </c>
      <c r="I17" s="19">
        <f t="shared" si="5"/>
        <v>2031</v>
      </c>
      <c r="J17" s="19">
        <f t="shared" si="5"/>
        <v>2032</v>
      </c>
      <c r="K17" s="19">
        <f t="shared" si="5"/>
        <v>2033</v>
      </c>
      <c r="L17" s="19">
        <f t="shared" si="5"/>
        <v>2034</v>
      </c>
      <c r="M17" s="19">
        <f t="shared" si="5"/>
        <v>2035</v>
      </c>
      <c r="N17" s="19">
        <f>N11</f>
        <v>2034</v>
      </c>
      <c r="O17" s="17">
        <v>0.06</v>
      </c>
      <c r="P17" s="38" t="s">
        <v>1</v>
      </c>
    </row>
    <row r="18" spans="2:16" x14ac:dyDescent="0.15">
      <c r="B18" s="67" t="s">
        <v>17</v>
      </c>
      <c r="C18" s="6">
        <f>C12</f>
        <v>7.17</v>
      </c>
      <c r="D18" s="41">
        <f>C18*(1+$O$17)</f>
        <v>7.6002000000000001</v>
      </c>
      <c r="E18" s="41">
        <f>D18*(1+$O$17)</f>
        <v>8.0562120000000004</v>
      </c>
      <c r="F18" s="41">
        <f>E18*(1+$O$17)</f>
        <v>8.5395847200000006</v>
      </c>
      <c r="G18" s="41">
        <f>F18*(1+$O$17)</f>
        <v>9.0519598032000008</v>
      </c>
      <c r="H18" s="41">
        <f>G18*(1+$O$17)</f>
        <v>9.5950773913920013</v>
      </c>
      <c r="I18" s="41">
        <f>H18*(1+$O$18)</f>
        <v>10.170782034875522</v>
      </c>
      <c r="J18" s="41">
        <f>I18*(1+$O$18)</f>
        <v>10.781028956968054</v>
      </c>
      <c r="K18" s="41">
        <f>J18*(1+$O$18)</f>
        <v>11.427890694386138</v>
      </c>
      <c r="L18" s="41">
        <f>K18*(1+$O$18)</f>
        <v>12.113564136049307</v>
      </c>
      <c r="M18" s="41">
        <f>L18*(1+$O$18)</f>
        <v>12.840377984212266</v>
      </c>
      <c r="N18" s="41">
        <f>L18*O20</f>
        <v>181.70346204073959</v>
      </c>
      <c r="O18" s="17">
        <v>0.06</v>
      </c>
      <c r="P18" s="27" t="s">
        <v>2</v>
      </c>
    </row>
    <row r="19" spans="2:16" x14ac:dyDescent="0.15">
      <c r="B19" s="67" t="s">
        <v>81</v>
      </c>
      <c r="C19" s="7" t="str">
        <f>C13</f>
        <v>PV(10%)</v>
      </c>
      <c r="D19" s="41">
        <f>D18*(1+$O$19)^($D$17-D17-1)*$I$3</f>
        <v>0</v>
      </c>
      <c r="E19" s="41">
        <f t="shared" ref="E19:M19" si="6">E18*(1+$O$19)^($D$17-E17-1)*$I$3</f>
        <v>0</v>
      </c>
      <c r="F19" s="41">
        <f t="shared" si="6"/>
        <v>0</v>
      </c>
      <c r="G19" s="41">
        <f t="shared" si="6"/>
        <v>0</v>
      </c>
      <c r="H19" s="41">
        <f t="shared" si="6"/>
        <v>0</v>
      </c>
      <c r="I19" s="41">
        <f t="shared" si="6"/>
        <v>0</v>
      </c>
      <c r="J19" s="41">
        <f t="shared" si="6"/>
        <v>0</v>
      </c>
      <c r="K19" s="41">
        <f t="shared" si="6"/>
        <v>0</v>
      </c>
      <c r="L19" s="41">
        <f t="shared" si="6"/>
        <v>0</v>
      </c>
      <c r="M19" s="41">
        <f t="shared" si="6"/>
        <v>0</v>
      </c>
      <c r="N19" s="41">
        <f t="shared" ref="N19" si="7">N18*(1+$O$19)^($D$17-N17-1)</f>
        <v>77.060005501512833</v>
      </c>
      <c r="O19" s="17">
        <f>O13</f>
        <v>0.1</v>
      </c>
      <c r="P19" s="38" t="s">
        <v>3</v>
      </c>
    </row>
    <row r="20" spans="2:16" ht="14" thickBot="1" x14ac:dyDescent="0.2">
      <c r="B20" s="67" t="s">
        <v>82</v>
      </c>
      <c r="C20" s="8" t="s">
        <v>4</v>
      </c>
      <c r="D20" s="20">
        <f>SUM(D19:N19)</f>
        <v>77.060005501512833</v>
      </c>
      <c r="E20" s="21"/>
      <c r="F20" s="21"/>
      <c r="G20" s="21"/>
      <c r="H20" s="21"/>
      <c r="I20" s="21"/>
      <c r="J20" s="21"/>
      <c r="K20" s="21"/>
      <c r="L20" s="21"/>
      <c r="M20" s="21"/>
      <c r="N20" s="21"/>
      <c r="O20" s="18">
        <v>15</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0.4</v>
      </c>
      <c r="E23" s="41">
        <f>D8</f>
        <v>179.09148076540964</v>
      </c>
      <c r="F23" s="22">
        <f>E23*D23</f>
        <v>71.636592306163863</v>
      </c>
      <c r="P23" s="38"/>
    </row>
    <row r="24" spans="2:16" x14ac:dyDescent="0.15">
      <c r="B24" s="9"/>
      <c r="C24" s="9" t="s">
        <v>15</v>
      </c>
      <c r="D24" s="44">
        <v>0.4</v>
      </c>
      <c r="E24" s="41">
        <f>D14</f>
        <v>196.14888868346057</v>
      </c>
      <c r="F24" s="22">
        <f>E24*D24</f>
        <v>78.459555473384228</v>
      </c>
      <c r="P24" s="38"/>
    </row>
    <row r="25" spans="2:16" ht="14" thickBot="1" x14ac:dyDescent="0.2">
      <c r="B25" s="9"/>
      <c r="C25" s="10" t="s">
        <v>28</v>
      </c>
      <c r="D25" s="44">
        <v>0.2</v>
      </c>
      <c r="E25" s="23">
        <f>D20</f>
        <v>77.060005501512833</v>
      </c>
      <c r="F25" s="24">
        <f>E25*D25</f>
        <v>15.412001100302568</v>
      </c>
      <c r="P25" s="38"/>
    </row>
    <row r="26" spans="2:16" ht="14" thickBot="1" x14ac:dyDescent="0.2">
      <c r="B26" s="9"/>
      <c r="C26" s="36" t="s">
        <v>87</v>
      </c>
      <c r="D26" s="36">
        <f ca="1">C3</f>
        <v>233.65</v>
      </c>
      <c r="E26" s="15" t="s">
        <v>11</v>
      </c>
      <c r="F26" s="16">
        <f>SUM(F23:F25)</f>
        <v>165.50814887985067</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25" priority="1" operator="containsText" text="overvalued">
      <formula>NOT(ISERROR(SEARCH("overvalued",D3)))</formula>
    </cfRule>
    <cfRule type="containsText" dxfId="24" priority="2" operator="containsText" text="undervalued">
      <formula>NOT(ISERROR(SEARCH("undervalued",D3)))</formula>
    </cfRule>
  </conditionalFormatting>
  <hyperlinks>
    <hyperlink ref="C30" r:id="rId1" xr:uid="{CC8BD6E4-0E70-FF45-BAF8-26F557C34F72}"/>
    <hyperlink ref="B4" location="'COMPARATIVE TABLE'!A1" display="'COMPARATIVE TABLE'!A1" xr:uid="{D25975DE-9ACF-184F-8C4A-854476B45966}"/>
  </hyperlinks>
  <pageMargins left="0.7" right="0.7" top="0.78740157499999996" bottom="0.78740157499999996"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A12D7-2AD2-5740-993C-823EB00B7D3B}">
  <sheetPr codeName="Sheet19"/>
  <dimension ref="B1:S30"/>
  <sheetViews>
    <sheetView showGridLines="0" zoomScale="128" zoomScaleNormal="12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151</v>
      </c>
      <c r="C2" s="31" t="s">
        <v>32</v>
      </c>
      <c r="D2" s="32"/>
      <c r="E2" s="33"/>
      <c r="F2" s="33"/>
      <c r="G2" s="33"/>
      <c r="H2" s="33"/>
      <c r="I2" s="33"/>
      <c r="J2" s="33"/>
      <c r="K2" s="33"/>
      <c r="L2" s="33"/>
      <c r="M2" s="33"/>
      <c r="N2" s="33"/>
      <c r="O2" s="33"/>
      <c r="P2" s="34"/>
      <c r="S2" s="3" t="s">
        <v>7</v>
      </c>
    </row>
    <row r="3" spans="2:19" ht="14" thickBot="1" x14ac:dyDescent="0.2">
      <c r="B3" s="35" t="s">
        <v>86</v>
      </c>
      <c r="C3" s="36"/>
      <c r="D3" s="37"/>
      <c r="F3" s="69" t="s">
        <v>91</v>
      </c>
      <c r="G3" s="70"/>
      <c r="H3" s="70"/>
      <c r="I3" s="75">
        <v>0.35</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0.05</v>
      </c>
      <c r="P5" s="38" t="s">
        <v>1</v>
      </c>
      <c r="R5" s="1"/>
    </row>
    <row r="6" spans="2:19" x14ac:dyDescent="0.15">
      <c r="B6" s="9" t="s">
        <v>19</v>
      </c>
      <c r="C6" s="81">
        <v>1.1599999999999999</v>
      </c>
      <c r="D6" s="41">
        <f>C6*(1+$O$5)</f>
        <v>1.218</v>
      </c>
      <c r="E6" s="41">
        <f>D6*(1+$O$5)</f>
        <v>1.2788999999999999</v>
      </c>
      <c r="F6" s="41">
        <f>E6*(1+$O$5)</f>
        <v>1.3428450000000001</v>
      </c>
      <c r="G6" s="41">
        <f>F6*(1+$O$5)</f>
        <v>1.4099872500000001</v>
      </c>
      <c r="H6" s="41">
        <f>G6*(1+$O$5)</f>
        <v>1.4804866125000002</v>
      </c>
      <c r="I6" s="41">
        <f>H6*(1+$O$6)</f>
        <v>1.5545109431250004</v>
      </c>
      <c r="J6" s="41">
        <f>I6*(1+$O$6)</f>
        <v>1.6322364902812505</v>
      </c>
      <c r="K6" s="41">
        <f>J6*(1+$O$6)</f>
        <v>1.7138483147953132</v>
      </c>
      <c r="L6" s="41">
        <f>K6*(1+$O$6)</f>
        <v>1.799540730535079</v>
      </c>
      <c r="M6" s="41">
        <f>L6*(1+$O$6)</f>
        <v>1.8895177670618331</v>
      </c>
      <c r="N6" s="41">
        <f>L6*O8</f>
        <v>26.993110958026186</v>
      </c>
      <c r="O6" s="66">
        <v>0.05</v>
      </c>
      <c r="P6" s="27" t="s">
        <v>2</v>
      </c>
    </row>
    <row r="7" spans="2:19" x14ac:dyDescent="0.15">
      <c r="B7" s="9"/>
      <c r="C7" s="7" t="str">
        <f>CONCATENATE(R8,O7*100,S8)</f>
        <v>PV(10%)</v>
      </c>
      <c r="D7" s="41">
        <f>D6*(1+$O$7)^($D$5-D5-1)*$I$3</f>
        <v>0.38754545454545447</v>
      </c>
      <c r="E7" s="41">
        <f t="shared" ref="E7:M7" si="1">E6*(1+$O$7)^($D$5-E5-1)*$I$3</f>
        <v>0.36992975206611561</v>
      </c>
      <c r="F7" s="41">
        <f t="shared" si="1"/>
        <v>0.35311476333583763</v>
      </c>
      <c r="G7" s="41">
        <f t="shared" si="1"/>
        <v>0.33706409227511774</v>
      </c>
      <c r="H7" s="41">
        <f t="shared" si="1"/>
        <v>0.32174299717170329</v>
      </c>
      <c r="I7" s="41">
        <f t="shared" si="1"/>
        <v>0.30711831548208041</v>
      </c>
      <c r="J7" s="41">
        <f t="shared" si="1"/>
        <v>0.29315839205107674</v>
      </c>
      <c r="K7" s="41">
        <f t="shared" si="1"/>
        <v>0.27983301059420962</v>
      </c>
      <c r="L7" s="41">
        <f t="shared" si="1"/>
        <v>0.26711332829447282</v>
      </c>
      <c r="M7" s="41">
        <f t="shared" si="1"/>
        <v>0.25497181337199681</v>
      </c>
      <c r="N7" s="41">
        <f t="shared" ref="N7" si="2">N6*(1+$O$7)^($D$5-N5-1)</f>
        <v>10.407012790693747</v>
      </c>
      <c r="O7" s="17">
        <v>0.1</v>
      </c>
      <c r="P7" s="38" t="s">
        <v>3</v>
      </c>
    </row>
    <row r="8" spans="2:19" ht="14" thickBot="1" x14ac:dyDescent="0.2">
      <c r="B8" s="9"/>
      <c r="C8" s="8" t="s">
        <v>26</v>
      </c>
      <c r="D8" s="20">
        <f>SUM(D7:N7)</f>
        <v>13.578604709881812</v>
      </c>
      <c r="E8" s="21"/>
      <c r="F8" s="21"/>
      <c r="G8" s="21"/>
      <c r="H8" s="21"/>
      <c r="I8" s="21"/>
      <c r="J8" s="21"/>
      <c r="K8" s="21"/>
      <c r="L8" s="21"/>
      <c r="M8" s="21"/>
      <c r="N8" s="21"/>
      <c r="O8" s="74">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93" t="str">
        <f>C5</f>
        <v>EPS</v>
      </c>
      <c r="D11" s="94">
        <f>D5</f>
        <v>2025</v>
      </c>
      <c r="E11" s="94">
        <f t="shared" ref="E11:M11" si="3">D11+1</f>
        <v>2026</v>
      </c>
      <c r="F11" s="94">
        <f t="shared" si="3"/>
        <v>2027</v>
      </c>
      <c r="G11" s="94">
        <f t="shared" si="3"/>
        <v>2028</v>
      </c>
      <c r="H11" s="94">
        <f t="shared" si="3"/>
        <v>2029</v>
      </c>
      <c r="I11" s="94">
        <f t="shared" si="3"/>
        <v>2030</v>
      </c>
      <c r="J11" s="94">
        <f t="shared" si="3"/>
        <v>2031</v>
      </c>
      <c r="K11" s="94">
        <f t="shared" si="3"/>
        <v>2032</v>
      </c>
      <c r="L11" s="94">
        <f t="shared" si="3"/>
        <v>2033</v>
      </c>
      <c r="M11" s="94">
        <f t="shared" si="3"/>
        <v>2034</v>
      </c>
      <c r="N11" s="94">
        <f>N5</f>
        <v>2034</v>
      </c>
      <c r="O11" s="95">
        <v>0.1</v>
      </c>
      <c r="P11" s="38" t="s">
        <v>1</v>
      </c>
    </row>
    <row r="12" spans="2:19" x14ac:dyDescent="0.15">
      <c r="B12" s="9" t="s">
        <v>18</v>
      </c>
      <c r="C12" s="96">
        <f>C6</f>
        <v>1.1599999999999999</v>
      </c>
      <c r="D12" s="97">
        <f>C12*(1+$O$11)</f>
        <v>1.276</v>
      </c>
      <c r="E12" s="97">
        <f>D12*(1+$O$11)</f>
        <v>1.4036000000000002</v>
      </c>
      <c r="F12" s="97">
        <f>E12*(1+$O$11)</f>
        <v>1.5439600000000002</v>
      </c>
      <c r="G12" s="97">
        <f>F12*(1+$O$11)</f>
        <v>1.6983560000000004</v>
      </c>
      <c r="H12" s="97">
        <f>G12*(1+$O$11)</f>
        <v>1.8681916000000005</v>
      </c>
      <c r="I12" s="97">
        <f>H12*(1+$O$12)</f>
        <v>2.0550107600000009</v>
      </c>
      <c r="J12" s="97">
        <f>I12*(1+$O$12)</f>
        <v>2.2605118360000014</v>
      </c>
      <c r="K12" s="97">
        <f>J12*(1+$O$12)</f>
        <v>2.4865630196000019</v>
      </c>
      <c r="L12" s="97">
        <f>K12*(1+$O$12)</f>
        <v>2.7352193215600025</v>
      </c>
      <c r="M12" s="97">
        <f>L12*(1+$O$12)</f>
        <v>3.008741253716003</v>
      </c>
      <c r="N12" s="97">
        <f>L12*O14</f>
        <v>82.056579646800074</v>
      </c>
      <c r="O12" s="95">
        <v>0.1</v>
      </c>
      <c r="P12" s="27" t="s">
        <v>2</v>
      </c>
    </row>
    <row r="13" spans="2:19" x14ac:dyDescent="0.15">
      <c r="B13" s="9">
        <f>B7</f>
        <v>0</v>
      </c>
      <c r="C13" s="98" t="str">
        <f>C7</f>
        <v>PV(10%)</v>
      </c>
      <c r="D13" s="97">
        <f>D12*(1+$O$13)^($D$11-D11-1)*$I$3</f>
        <v>0.40599999999999997</v>
      </c>
      <c r="E13" s="97">
        <f t="shared" ref="E13:M13" si="4">E12*(1+$O$13)^($D$11-E11-1)*$I$3</f>
        <v>0.40599999999999997</v>
      </c>
      <c r="F13" s="97">
        <f t="shared" si="4"/>
        <v>0.40599999999999997</v>
      </c>
      <c r="G13" s="97">
        <f t="shared" si="4"/>
        <v>0.40599999999999997</v>
      </c>
      <c r="H13" s="97">
        <f t="shared" si="4"/>
        <v>0.40599999999999997</v>
      </c>
      <c r="I13" s="97">
        <f t="shared" si="4"/>
        <v>0.40600000000000003</v>
      </c>
      <c r="J13" s="97">
        <f t="shared" si="4"/>
        <v>0.40599999999999997</v>
      </c>
      <c r="K13" s="97">
        <f t="shared" si="4"/>
        <v>0.40600000000000003</v>
      </c>
      <c r="L13" s="97">
        <f t="shared" si="4"/>
        <v>0.40600000000000008</v>
      </c>
      <c r="M13" s="97">
        <f t="shared" si="4"/>
        <v>0.40600000000000008</v>
      </c>
      <c r="N13" s="97">
        <f>N12*(1+$O$7)^($D$5-N11-1)</f>
        <v>31.636363636363644</v>
      </c>
      <c r="O13" s="95">
        <f>O7</f>
        <v>0.1</v>
      </c>
      <c r="P13" s="38" t="s">
        <v>3</v>
      </c>
    </row>
    <row r="14" spans="2:19" ht="14" thickBot="1" x14ac:dyDescent="0.2">
      <c r="B14" s="9"/>
      <c r="C14" s="99" t="s">
        <v>4</v>
      </c>
      <c r="D14" s="100">
        <f>SUM(D13:N13)</f>
        <v>35.696363636363643</v>
      </c>
      <c r="E14" s="101"/>
      <c r="F14" s="101"/>
      <c r="G14" s="101"/>
      <c r="H14" s="101"/>
      <c r="I14" s="101"/>
      <c r="J14" s="101"/>
      <c r="K14" s="101"/>
      <c r="L14" s="101"/>
      <c r="M14" s="101"/>
      <c r="N14" s="101"/>
      <c r="O14" s="102">
        <v>30</v>
      </c>
      <c r="P14" s="38" t="s">
        <v>20</v>
      </c>
    </row>
    <row r="15" spans="2:19" x14ac:dyDescent="0.15">
      <c r="B15" s="9"/>
      <c r="C15" s="103"/>
      <c r="D15" s="103"/>
      <c r="E15" s="103"/>
      <c r="F15" s="103"/>
      <c r="G15" s="103"/>
      <c r="H15" s="103"/>
      <c r="I15" s="103"/>
      <c r="J15" s="103"/>
      <c r="K15" s="103"/>
      <c r="L15" s="103"/>
      <c r="M15" s="103"/>
      <c r="N15" s="103"/>
      <c r="O15" s="103"/>
      <c r="P15" s="38"/>
    </row>
    <row r="16" spans="2:19" ht="29" thickBot="1" x14ac:dyDescent="0.2">
      <c r="B16" s="9"/>
      <c r="C16" s="103"/>
      <c r="D16" s="103"/>
      <c r="E16" s="103"/>
      <c r="F16" s="103"/>
      <c r="G16" s="103"/>
      <c r="H16" s="103"/>
      <c r="I16" s="103"/>
      <c r="J16" s="103"/>
      <c r="K16" s="103"/>
      <c r="L16" s="103"/>
      <c r="M16" s="103"/>
      <c r="N16" s="104" t="s">
        <v>5</v>
      </c>
      <c r="O16" s="105" t="s">
        <v>0</v>
      </c>
      <c r="P16" s="38"/>
    </row>
    <row r="17" spans="2:16" x14ac:dyDescent="0.15">
      <c r="B17" s="9" t="s">
        <v>10</v>
      </c>
      <c r="C17" s="93" t="str">
        <f>C11</f>
        <v>EPS</v>
      </c>
      <c r="D17" s="94">
        <f>D11</f>
        <v>2025</v>
      </c>
      <c r="E17" s="94">
        <f t="shared" ref="E17:M17" si="5">D17+1</f>
        <v>2026</v>
      </c>
      <c r="F17" s="94">
        <f t="shared" si="5"/>
        <v>2027</v>
      </c>
      <c r="G17" s="94">
        <f t="shared" si="5"/>
        <v>2028</v>
      </c>
      <c r="H17" s="94">
        <f t="shared" si="5"/>
        <v>2029</v>
      </c>
      <c r="I17" s="94">
        <f t="shared" si="5"/>
        <v>2030</v>
      </c>
      <c r="J17" s="94">
        <f t="shared" si="5"/>
        <v>2031</v>
      </c>
      <c r="K17" s="94">
        <f t="shared" si="5"/>
        <v>2032</v>
      </c>
      <c r="L17" s="94">
        <f t="shared" si="5"/>
        <v>2033</v>
      </c>
      <c r="M17" s="94">
        <f t="shared" si="5"/>
        <v>2034</v>
      </c>
      <c r="N17" s="94">
        <f>N11</f>
        <v>2034</v>
      </c>
      <c r="O17" s="95">
        <v>0.04</v>
      </c>
      <c r="P17" s="38" t="s">
        <v>1</v>
      </c>
    </row>
    <row r="18" spans="2:16" x14ac:dyDescent="0.15">
      <c r="B18" s="9" t="s">
        <v>17</v>
      </c>
      <c r="C18" s="96">
        <f>C12</f>
        <v>1.1599999999999999</v>
      </c>
      <c r="D18" s="97">
        <f>C18*(1+$O$17)</f>
        <v>1.2063999999999999</v>
      </c>
      <c r="E18" s="97">
        <f>D18*(1+$O$17)</f>
        <v>1.254656</v>
      </c>
      <c r="F18" s="97">
        <f>E18*(1+$O$17)</f>
        <v>1.3048422399999999</v>
      </c>
      <c r="G18" s="97">
        <f>F18*(1+$O$17)</f>
        <v>1.3570359296000001</v>
      </c>
      <c r="H18" s="97">
        <f>G18*(1+$O$17)</f>
        <v>1.4113173667840002</v>
      </c>
      <c r="I18" s="97">
        <f>H18*(1+$O$18)</f>
        <v>1.4677700614553604</v>
      </c>
      <c r="J18" s="97">
        <f>I18*(1+$O$18)</f>
        <v>1.5264808639135747</v>
      </c>
      <c r="K18" s="97">
        <f>J18*(1+$O$18)</f>
        <v>1.5875400984701178</v>
      </c>
      <c r="L18" s="97">
        <f>K18*(1+$O$18)</f>
        <v>1.6510417024089226</v>
      </c>
      <c r="M18" s="97">
        <f>L18*(1+$O$18)</f>
        <v>1.7170833705052795</v>
      </c>
      <c r="N18" s="97">
        <f>L18*O20</f>
        <v>16.510417024089225</v>
      </c>
      <c r="O18" s="95">
        <v>0.04</v>
      </c>
      <c r="P18" s="27" t="s">
        <v>2</v>
      </c>
    </row>
    <row r="19" spans="2:16" x14ac:dyDescent="0.15">
      <c r="B19" s="9" t="s">
        <v>81</v>
      </c>
      <c r="C19" s="98" t="str">
        <f>C13</f>
        <v>PV(10%)</v>
      </c>
      <c r="D19" s="97">
        <f>D18*(1+$O$19)^($D$17-D17-1)*$I$3</f>
        <v>0.38385454545454539</v>
      </c>
      <c r="E19" s="97">
        <f t="shared" ref="E19:M19" si="6">E18*(1+$O$19)^($D$17-E17-1)*$I$3</f>
        <v>0.36291702479338839</v>
      </c>
      <c r="F19" s="97">
        <f t="shared" si="6"/>
        <v>0.34312155071374889</v>
      </c>
      <c r="G19" s="97">
        <f t="shared" si="6"/>
        <v>0.32440582976572629</v>
      </c>
      <c r="H19" s="97">
        <f t="shared" si="6"/>
        <v>0.30671096632395939</v>
      </c>
      <c r="I19" s="97">
        <f t="shared" si="6"/>
        <v>0.28998127725174344</v>
      </c>
      <c r="J19" s="97">
        <f t="shared" si="6"/>
        <v>0.27416411667437557</v>
      </c>
      <c r="K19" s="97">
        <f t="shared" si="6"/>
        <v>0.25920971031031875</v>
      </c>
      <c r="L19" s="97">
        <f t="shared" si="6"/>
        <v>0.24507099883884678</v>
      </c>
      <c r="M19" s="97">
        <f t="shared" si="6"/>
        <v>0.23170348981127334</v>
      </c>
      <c r="N19" s="97">
        <f t="shared" ref="N19" si="7">N18*(1+$O$19)^($D$17-N17-1)</f>
        <v>6.3654804893206958</v>
      </c>
      <c r="O19" s="95">
        <f>O13</f>
        <v>0.1</v>
      </c>
      <c r="P19" s="38" t="s">
        <v>3</v>
      </c>
    </row>
    <row r="20" spans="2:16" ht="14" thickBot="1" x14ac:dyDescent="0.2">
      <c r="B20" s="9" t="s">
        <v>82</v>
      </c>
      <c r="C20" s="99" t="s">
        <v>4</v>
      </c>
      <c r="D20" s="100">
        <f>SUM(D19:N19)</f>
        <v>9.3866199992586221</v>
      </c>
      <c r="E20" s="101"/>
      <c r="F20" s="101"/>
      <c r="G20" s="101"/>
      <c r="H20" s="101"/>
      <c r="I20" s="101"/>
      <c r="J20" s="101"/>
      <c r="K20" s="101"/>
      <c r="L20" s="101"/>
      <c r="M20" s="101"/>
      <c r="N20" s="101"/>
      <c r="O20" s="102">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1</v>
      </c>
      <c r="E23" s="41">
        <f>D8</f>
        <v>13.578604709881812</v>
      </c>
      <c r="F23" s="22">
        <f>E23*D23</f>
        <v>13.578604709881812</v>
      </c>
      <c r="P23" s="38"/>
    </row>
    <row r="24" spans="2:16" x14ac:dyDescent="0.15">
      <c r="B24" s="9"/>
      <c r="C24" s="9" t="s">
        <v>15</v>
      </c>
      <c r="D24" s="76">
        <v>0</v>
      </c>
      <c r="E24" s="41">
        <f>D14</f>
        <v>35.696363636363643</v>
      </c>
      <c r="F24" s="22">
        <f>E24*D24</f>
        <v>0</v>
      </c>
      <c r="P24" s="38"/>
    </row>
    <row r="25" spans="2:16" ht="14" thickBot="1" x14ac:dyDescent="0.2">
      <c r="B25" s="9"/>
      <c r="C25" s="10" t="s">
        <v>28</v>
      </c>
      <c r="D25" s="76">
        <v>0</v>
      </c>
      <c r="E25" s="23">
        <f>D20</f>
        <v>9.3866199992586221</v>
      </c>
      <c r="F25" s="24">
        <f>E25*D25</f>
        <v>0</v>
      </c>
      <c r="P25" s="38"/>
    </row>
    <row r="26" spans="2:16" ht="14" thickBot="1" x14ac:dyDescent="0.2">
      <c r="B26" s="9"/>
      <c r="C26" s="36" t="s">
        <v>87</v>
      </c>
      <c r="D26" s="36">
        <f>C3</f>
        <v>0</v>
      </c>
      <c r="E26" s="15" t="s">
        <v>11</v>
      </c>
      <c r="F26" s="16">
        <f>SUM(F23:F25)</f>
        <v>13.578604709881812</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23" priority="1" operator="containsText" text="overvalued">
      <formula>NOT(ISERROR(SEARCH("overvalued",D3)))</formula>
    </cfRule>
    <cfRule type="containsText" dxfId="22" priority="2" operator="containsText" text="undervalued">
      <formula>NOT(ISERROR(SEARCH("undervalued",D3)))</formula>
    </cfRule>
  </conditionalFormatting>
  <hyperlinks>
    <hyperlink ref="C30" r:id="rId1" xr:uid="{62F98D4A-1350-7D4E-937D-ECC1891B77F7}"/>
    <hyperlink ref="B4" location="'COMPARATIVE TABLE'!A1" display="'COMPARATIVE TABLE'!A1" xr:uid="{E265DDDB-3770-6E45-8407-CBB442BBCB77}"/>
  </hyperlinks>
  <pageMargins left="0.7" right="0.7" top="0.78740157499999996" bottom="0.78740157499999996"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474C0-CDEF-4670-A88C-05B7811BD592}">
  <sheetPr codeName="Sheet2">
    <tabColor rgb="FFFFFF00"/>
  </sheetPr>
  <dimension ref="A1:M300"/>
  <sheetViews>
    <sheetView tabSelected="1" zoomScale="142" zoomScaleNormal="142" workbookViewId="0">
      <pane ySplit="1" topLeftCell="A2" activePane="bottomLeft" state="frozen"/>
      <selection pane="bottomLeft" activeCell="A13" sqref="A13:E13"/>
    </sheetView>
  </sheetViews>
  <sheetFormatPr baseColWidth="10" defaultColWidth="8.83203125" defaultRowHeight="20" x14ac:dyDescent="0.2"/>
  <cols>
    <col min="1" max="1" width="20.1640625" customWidth="1"/>
    <col min="2" max="2" width="12" bestFit="1" customWidth="1"/>
    <col min="3" max="3" width="18.5" bestFit="1" customWidth="1"/>
    <col min="4" max="4" width="17.1640625" customWidth="1"/>
    <col min="5" max="5" width="10.1640625" style="25" customWidth="1"/>
    <col min="6" max="6" width="18.5" bestFit="1" customWidth="1"/>
    <col min="7" max="7" width="10.33203125" style="50" bestFit="1" customWidth="1"/>
    <col min="8" max="8" width="15.6640625" bestFit="1" customWidth="1"/>
    <col min="9" max="9" width="13.6640625" bestFit="1" customWidth="1"/>
    <col min="10" max="10" width="92.33203125" bestFit="1" customWidth="1"/>
    <col min="11" max="11" width="103.6640625" bestFit="1" customWidth="1"/>
    <col min="12" max="12" width="35.83203125" customWidth="1"/>
    <col min="13" max="13" width="79.83203125" bestFit="1" customWidth="1"/>
  </cols>
  <sheetData>
    <row r="1" spans="1:13" s="50" customFormat="1" x14ac:dyDescent="0.2">
      <c r="A1" s="47" t="s">
        <v>37</v>
      </c>
      <c r="B1" s="47" t="s">
        <v>38</v>
      </c>
      <c r="C1" s="47" t="s">
        <v>88</v>
      </c>
      <c r="D1" s="47" t="s">
        <v>39</v>
      </c>
      <c r="E1" s="48" t="s">
        <v>40</v>
      </c>
      <c r="F1" s="47" t="s">
        <v>41</v>
      </c>
      <c r="G1" s="49" t="s">
        <v>42</v>
      </c>
      <c r="H1" s="47" t="s">
        <v>43</v>
      </c>
      <c r="I1" s="47" t="s">
        <v>71</v>
      </c>
      <c r="J1" s="47" t="s">
        <v>36</v>
      </c>
      <c r="K1" s="47" t="s">
        <v>44</v>
      </c>
      <c r="L1" s="47" t="s">
        <v>45</v>
      </c>
      <c r="M1" s="47" t="s">
        <v>46</v>
      </c>
    </row>
    <row r="2" spans="1:13" s="52" customFormat="1" x14ac:dyDescent="0.2">
      <c r="A2" s="51" t="s">
        <v>53</v>
      </c>
      <c r="B2" s="51"/>
      <c r="C2" s="51"/>
      <c r="D2" s="51"/>
      <c r="E2" s="51"/>
      <c r="F2" s="51"/>
      <c r="G2" s="51"/>
      <c r="H2" s="51"/>
      <c r="I2" s="51"/>
      <c r="J2" s="51"/>
      <c r="K2" s="51"/>
      <c r="L2" s="51"/>
      <c r="M2" s="51"/>
    </row>
    <row r="3" spans="1:13" s="50" customFormat="1" x14ac:dyDescent="0.2">
      <c r="A3" s="47" t="s">
        <v>165</v>
      </c>
      <c r="B3" s="47" t="s">
        <v>166</v>
      </c>
      <c r="C3" s="47">
        <f ca="1">DATA!B1</f>
        <v>183.91</v>
      </c>
      <c r="D3" s="145">
        <f>NVDA!F26</f>
        <v>103.37849850481598</v>
      </c>
      <c r="E3" s="148">
        <f ca="1">D3/C3</f>
        <v>0.56211461315217215</v>
      </c>
      <c r="F3" s="47"/>
      <c r="G3" s="90" t="s">
        <v>167</v>
      </c>
      <c r="H3" s="147">
        <v>46055</v>
      </c>
      <c r="I3" s="47" t="s">
        <v>80</v>
      </c>
      <c r="J3" s="47"/>
      <c r="K3" s="47"/>
      <c r="L3" s="47"/>
      <c r="M3" s="47"/>
    </row>
    <row r="4" spans="1:13" s="155" customFormat="1" x14ac:dyDescent="0.2">
      <c r="A4" s="150" t="s">
        <v>202</v>
      </c>
      <c r="B4" s="150" t="s">
        <v>50</v>
      </c>
      <c r="C4" s="150">
        <f ca="1">DATA!B2</f>
        <v>373.07</v>
      </c>
      <c r="D4" s="151">
        <f>MSFT!F26</f>
        <v>301.46273559213489</v>
      </c>
      <c r="E4" s="152">
        <f ca="1">D4/C4</f>
        <v>0.80805944083452141</v>
      </c>
      <c r="F4" s="150"/>
      <c r="G4" s="153" t="s">
        <v>174</v>
      </c>
      <c r="H4" s="154">
        <v>46055</v>
      </c>
      <c r="I4" s="150" t="s">
        <v>89</v>
      </c>
      <c r="J4" s="150"/>
      <c r="K4" s="150"/>
      <c r="L4" s="150"/>
      <c r="M4" s="150"/>
    </row>
    <row r="5" spans="1:13" s="50" customFormat="1" x14ac:dyDescent="0.2">
      <c r="A5" s="47" t="s">
        <v>34</v>
      </c>
      <c r="B5" s="47" t="s">
        <v>55</v>
      </c>
      <c r="C5" s="47">
        <f ca="1">DATA!B3</f>
        <v>260.49</v>
      </c>
      <c r="D5" s="62">
        <f>APPLE!F26</f>
        <v>111.37129192604678</v>
      </c>
      <c r="E5" s="148">
        <f ca="1">D5/C5</f>
        <v>0.42754536422145484</v>
      </c>
      <c r="F5" s="47"/>
      <c r="G5" s="53" t="s">
        <v>56</v>
      </c>
      <c r="H5" s="147">
        <v>46055</v>
      </c>
      <c r="I5" s="47" t="s">
        <v>89</v>
      </c>
      <c r="J5" s="47"/>
      <c r="K5" s="47"/>
      <c r="L5" s="47"/>
      <c r="M5" s="47"/>
    </row>
    <row r="6" spans="1:13" s="155" customFormat="1" x14ac:dyDescent="0.2">
      <c r="A6" s="150" t="s">
        <v>203</v>
      </c>
      <c r="B6" s="150" t="s">
        <v>101</v>
      </c>
      <c r="C6" s="150">
        <f ca="1">DATA!B4</f>
        <v>316.37</v>
      </c>
      <c r="D6" s="151">
        <f>GOOG!F26</f>
        <v>148.87962649430716</v>
      </c>
      <c r="E6" s="152">
        <f ca="1">D6/C6</f>
        <v>0.47058705469642242</v>
      </c>
      <c r="F6" s="150"/>
      <c r="G6" s="153" t="s">
        <v>107</v>
      </c>
      <c r="H6" s="154">
        <v>46055</v>
      </c>
      <c r="I6" s="150" t="s">
        <v>80</v>
      </c>
      <c r="J6" s="150"/>
      <c r="K6" s="150"/>
      <c r="L6" s="150"/>
      <c r="M6" s="150"/>
    </row>
    <row r="7" spans="1:13" s="50" customFormat="1" x14ac:dyDescent="0.2">
      <c r="A7" s="47" t="s">
        <v>169</v>
      </c>
      <c r="B7" s="47" t="s">
        <v>169</v>
      </c>
      <c r="C7" s="47">
        <f ca="1">DATA!B5</f>
        <v>628.39</v>
      </c>
      <c r="D7" s="62">
        <f>META!F26</f>
        <v>455.25607250709822</v>
      </c>
      <c r="E7" s="148">
        <f ca="1">D7/C7</f>
        <v>0.7244801357550219</v>
      </c>
      <c r="F7" s="47"/>
      <c r="G7" s="149" t="s">
        <v>173</v>
      </c>
      <c r="H7" s="147">
        <v>46055</v>
      </c>
      <c r="I7" s="47" t="s">
        <v>89</v>
      </c>
      <c r="J7" s="47"/>
      <c r="K7" s="47"/>
      <c r="L7" s="47"/>
      <c r="M7" s="47"/>
    </row>
    <row r="8" spans="1:13" s="155" customFormat="1" x14ac:dyDescent="0.2">
      <c r="A8" s="150" t="s">
        <v>204</v>
      </c>
      <c r="B8" s="150" t="s">
        <v>31</v>
      </c>
      <c r="C8" s="150">
        <f ca="1">DATA!B6</f>
        <v>233.65</v>
      </c>
      <c r="D8" s="151">
        <f>AMZN!F26</f>
        <v>165.50814887985067</v>
      </c>
      <c r="E8" s="152">
        <f t="shared" ref="E8:E13" ca="1" si="0">D8/C8</f>
        <v>0.7083592933013082</v>
      </c>
      <c r="F8" s="150"/>
      <c r="G8" s="153" t="s">
        <v>62</v>
      </c>
      <c r="H8" s="154">
        <v>46055</v>
      </c>
      <c r="I8" s="150" t="s">
        <v>80</v>
      </c>
      <c r="J8" s="150"/>
      <c r="K8" s="150"/>
      <c r="L8" s="150"/>
      <c r="M8" s="150"/>
    </row>
    <row r="9" spans="1:13" s="50" customFormat="1" x14ac:dyDescent="0.2">
      <c r="A9" s="47" t="s">
        <v>205</v>
      </c>
      <c r="B9" s="47" t="s">
        <v>171</v>
      </c>
      <c r="C9" s="47">
        <f ca="1">DATA!B7</f>
        <v>345.62</v>
      </c>
      <c r="D9" s="62">
        <f>TSLA!F26</f>
        <v>16.371480984469585</v>
      </c>
      <c r="E9" s="148">
        <f t="shared" ca="1" si="0"/>
        <v>4.7368442174844004E-2</v>
      </c>
      <c r="F9" s="47"/>
      <c r="G9" s="149" t="s">
        <v>172</v>
      </c>
      <c r="H9" s="147">
        <v>46055</v>
      </c>
      <c r="I9" s="47" t="s">
        <v>207</v>
      </c>
      <c r="J9" s="47"/>
      <c r="K9" s="47"/>
      <c r="L9" s="47"/>
      <c r="M9" s="47"/>
    </row>
    <row r="10" spans="1:13" s="50" customFormat="1" x14ac:dyDescent="0.2">
      <c r="A10" s="47" t="s">
        <v>209</v>
      </c>
      <c r="B10" s="47" t="s">
        <v>209</v>
      </c>
      <c r="C10" s="157">
        <f ca="1">DATA!C8</f>
        <v>50.005865256</v>
      </c>
      <c r="D10" s="62">
        <f>CSU!F26</f>
        <v>76.813356084387152</v>
      </c>
      <c r="E10" s="148">
        <f t="shared" ca="1" si="0"/>
        <v>1.5360869308259921</v>
      </c>
      <c r="F10" s="47"/>
      <c r="G10" s="90" t="s">
        <v>212</v>
      </c>
      <c r="H10" s="147">
        <v>46067</v>
      </c>
      <c r="I10" s="47" t="s">
        <v>213</v>
      </c>
      <c r="J10" s="47"/>
      <c r="K10" s="47"/>
      <c r="L10" s="47"/>
      <c r="M10" s="47"/>
    </row>
    <row r="11" spans="1:13" s="50" customFormat="1" x14ac:dyDescent="0.2">
      <c r="A11" s="47" t="s">
        <v>69</v>
      </c>
      <c r="B11" s="47" t="s">
        <v>35</v>
      </c>
      <c r="C11" s="47">
        <f ca="1">DATA!C9</f>
        <v>1068.106</v>
      </c>
      <c r="D11" s="62">
        <f>BRK!F26</f>
        <v>753.84134200056201</v>
      </c>
      <c r="E11" s="148">
        <f t="shared" ca="1" si="0"/>
        <v>0.70577390446319188</v>
      </c>
      <c r="F11" s="47"/>
      <c r="G11" s="65" t="s">
        <v>48</v>
      </c>
      <c r="H11" s="147">
        <v>46083</v>
      </c>
      <c r="I11" s="47" t="s">
        <v>214</v>
      </c>
      <c r="J11" s="47"/>
      <c r="K11" s="47"/>
      <c r="L11" s="47"/>
      <c r="M11" s="47"/>
    </row>
    <row r="12" spans="1:13" s="50" customFormat="1" x14ac:dyDescent="0.2">
      <c r="A12" s="47" t="s">
        <v>215</v>
      </c>
      <c r="B12" s="47" t="s">
        <v>216</v>
      </c>
      <c r="C12" s="62">
        <f ca="1">DATA!B10</f>
        <v>223.23</v>
      </c>
      <c r="D12" s="62">
        <f>CHTR!F26</f>
        <v>283.98306640412238</v>
      </c>
      <c r="E12" s="148">
        <f t="shared" ca="1" si="0"/>
        <v>1.2721545778081906</v>
      </c>
      <c r="F12" s="47"/>
      <c r="G12" s="90" t="s">
        <v>217</v>
      </c>
      <c r="H12" s="147">
        <v>46083</v>
      </c>
      <c r="I12" s="47" t="s">
        <v>218</v>
      </c>
      <c r="J12" s="47"/>
      <c r="K12" s="47"/>
      <c r="L12" s="47"/>
      <c r="M12" s="47"/>
    </row>
    <row r="13" spans="1:13" s="50" customFormat="1" x14ac:dyDescent="0.2">
      <c r="A13" s="47" t="s">
        <v>221</v>
      </c>
      <c r="B13" s="47" t="s">
        <v>221</v>
      </c>
      <c r="C13" s="47">
        <f ca="1">DATA!B11</f>
        <v>860</v>
      </c>
      <c r="D13" s="62">
        <f>ADYEN!F26</f>
        <v>945.06417296491247</v>
      </c>
      <c r="E13" s="148">
        <f t="shared" ca="1" si="0"/>
        <v>1.0989118290289679</v>
      </c>
      <c r="F13" s="47"/>
      <c r="G13" s="90" t="s">
        <v>222</v>
      </c>
      <c r="H13" s="147">
        <v>46122</v>
      </c>
      <c r="I13" s="47" t="s">
        <v>223</v>
      </c>
      <c r="J13" s="47"/>
      <c r="K13" s="47"/>
      <c r="L13" s="47"/>
      <c r="M13" s="47"/>
    </row>
    <row r="14" spans="1:13" s="50" customFormat="1" x14ac:dyDescent="0.2">
      <c r="A14" s="47"/>
      <c r="B14" s="47"/>
      <c r="C14" s="47"/>
      <c r="D14" s="47"/>
      <c r="E14" s="47"/>
      <c r="F14" s="47"/>
      <c r="G14" s="47"/>
      <c r="H14" s="47"/>
      <c r="I14" s="47"/>
      <c r="J14" s="47"/>
      <c r="K14" s="47"/>
      <c r="L14" s="47"/>
      <c r="M14" s="47"/>
    </row>
    <row r="15" spans="1:13" s="50" customFormat="1" x14ac:dyDescent="0.2">
      <c r="A15" s="47"/>
      <c r="B15" s="47"/>
      <c r="C15" s="47"/>
      <c r="D15" s="47"/>
      <c r="E15" s="47"/>
      <c r="F15" s="47"/>
      <c r="G15" s="47"/>
      <c r="H15" s="47"/>
      <c r="I15" s="47"/>
      <c r="J15" s="47"/>
      <c r="K15" s="47"/>
      <c r="L15" s="47"/>
      <c r="M15" s="47"/>
    </row>
    <row r="16" spans="1:13" s="50" customFormat="1" x14ac:dyDescent="0.2">
      <c r="A16" s="47"/>
      <c r="B16" s="47"/>
      <c r="C16" s="47"/>
      <c r="D16" s="47"/>
      <c r="E16" s="47"/>
      <c r="F16" s="47"/>
      <c r="G16" s="47"/>
      <c r="H16" s="47"/>
      <c r="I16" s="47"/>
      <c r="J16" s="47"/>
      <c r="K16" s="47"/>
      <c r="L16" s="47"/>
      <c r="M16" s="47"/>
    </row>
    <row r="17" spans="1:13" s="50" customFormat="1" x14ac:dyDescent="0.2">
      <c r="A17" s="47"/>
      <c r="B17" s="47"/>
      <c r="C17" s="47"/>
      <c r="D17" s="47"/>
      <c r="E17" s="47"/>
      <c r="F17" s="47"/>
      <c r="G17" s="47"/>
      <c r="H17" s="47"/>
      <c r="I17" s="47"/>
      <c r="J17" s="47"/>
      <c r="K17" s="47"/>
      <c r="L17" s="47"/>
      <c r="M17" s="47"/>
    </row>
    <row r="18" spans="1:13" s="50" customFormat="1" x14ac:dyDescent="0.2">
      <c r="A18" s="47" t="s">
        <v>208</v>
      </c>
      <c r="B18" s="47"/>
      <c r="C18" s="47"/>
      <c r="D18" s="47"/>
      <c r="E18" s="47"/>
      <c r="F18" s="47"/>
      <c r="G18" s="47"/>
      <c r="H18" s="47"/>
      <c r="I18" s="47"/>
      <c r="J18" s="47"/>
      <c r="K18" s="47"/>
      <c r="L18" s="47"/>
      <c r="M18" s="47"/>
    </row>
    <row r="19" spans="1:13" s="50" customFormat="1" x14ac:dyDescent="0.2">
      <c r="A19" s="47"/>
      <c r="B19" s="47"/>
      <c r="C19" s="47"/>
      <c r="D19" s="47"/>
      <c r="E19" s="47"/>
      <c r="F19" s="47"/>
      <c r="G19" s="47"/>
      <c r="H19" s="47"/>
      <c r="I19" s="47"/>
      <c r="J19" s="47"/>
      <c r="K19" s="47"/>
      <c r="L19" s="47"/>
      <c r="M19" s="47"/>
    </row>
    <row r="20" spans="1:13" s="83" customFormat="1" ht="21" x14ac:dyDescent="0.2">
      <c r="A20" s="82" t="s">
        <v>70</v>
      </c>
      <c r="B20" s="83" t="s">
        <v>55</v>
      </c>
      <c r="C20" s="84">
        <f>'MKT CAP - Price'!C45</f>
        <v>0</v>
      </c>
      <c r="D20" s="84">
        <f>APPLE!F26</f>
        <v>111.37129192604678</v>
      </c>
      <c r="E20" s="79" t="e">
        <f t="shared" ref="E20" si="1">D20/C20</f>
        <v>#DIV/0!</v>
      </c>
      <c r="F20" s="90" t="s">
        <v>179</v>
      </c>
      <c r="G20" s="85" t="s">
        <v>56</v>
      </c>
      <c r="H20" s="86">
        <v>45901</v>
      </c>
      <c r="I20" s="87" t="s">
        <v>89</v>
      </c>
      <c r="J20" s="83" t="s">
        <v>54</v>
      </c>
      <c r="K20" s="83" t="s">
        <v>57</v>
      </c>
    </row>
    <row r="21" spans="1:13" s="56" customFormat="1" ht="21" x14ac:dyDescent="0.2">
      <c r="A21" s="55" t="s">
        <v>33</v>
      </c>
      <c r="B21" s="56" t="s">
        <v>58</v>
      </c>
      <c r="C21" s="57">
        <f>'MKT CAP - Price'!C13</f>
        <v>0</v>
      </c>
      <c r="D21" s="57">
        <f>'S&amp;P 500'!F26</f>
        <v>3304.6810528042952</v>
      </c>
      <c r="E21" s="58" t="e">
        <f>D21/C21</f>
        <v>#DIV/0!</v>
      </c>
      <c r="F21" s="107" t="s">
        <v>160</v>
      </c>
      <c r="G21" s="60" t="s">
        <v>59</v>
      </c>
      <c r="H21" s="61">
        <v>45901</v>
      </c>
      <c r="I21" s="56" t="s">
        <v>72</v>
      </c>
      <c r="J21" s="56" t="s">
        <v>60</v>
      </c>
      <c r="K21" s="56" t="s">
        <v>61</v>
      </c>
    </row>
    <row r="22" spans="1:13" s="50" customFormat="1" x14ac:dyDescent="0.2">
      <c r="A22" s="50" t="s">
        <v>99</v>
      </c>
      <c r="B22" s="47" t="s">
        <v>92</v>
      </c>
      <c r="C22" s="47">
        <f>'MKT CAP - Price'!C92</f>
        <v>0</v>
      </c>
      <c r="D22" s="62">
        <f>GDX!F26</f>
        <v>15.792979698175676</v>
      </c>
      <c r="E22" s="58" t="e">
        <f t="shared" ref="E22:E49" si="2">D22/C22</f>
        <v>#DIV/0!</v>
      </c>
      <c r="F22" s="53" t="s">
        <v>110</v>
      </c>
      <c r="G22" s="53" t="s">
        <v>104</v>
      </c>
      <c r="H22" s="54">
        <v>45901</v>
      </c>
      <c r="I22" s="47" t="s">
        <v>68</v>
      </c>
      <c r="J22" s="47"/>
      <c r="K22" s="47"/>
      <c r="L22" s="47"/>
      <c r="M22" s="47"/>
    </row>
    <row r="23" spans="1:13" s="56" customFormat="1" x14ac:dyDescent="0.2">
      <c r="A23" s="56" t="s">
        <v>52</v>
      </c>
      <c r="B23" s="63" t="s">
        <v>31</v>
      </c>
      <c r="C23" s="78">
        <f ca="1">AMZN!C3</f>
        <v>233.65</v>
      </c>
      <c r="D23" s="64">
        <f>AMZN!F26</f>
        <v>165.50814887985067</v>
      </c>
      <c r="E23" s="58">
        <f t="shared" ca="1" si="2"/>
        <v>0.7083592933013082</v>
      </c>
      <c r="F23" s="90" t="s">
        <v>179</v>
      </c>
      <c r="G23" s="59" t="s">
        <v>62</v>
      </c>
      <c r="H23" s="61">
        <v>45901</v>
      </c>
      <c r="I23" s="63" t="s">
        <v>80</v>
      </c>
      <c r="J23" s="63"/>
      <c r="K23" s="63"/>
      <c r="L23" s="63"/>
      <c r="M23" s="63"/>
    </row>
    <row r="24" spans="1:13" s="50" customFormat="1" x14ac:dyDescent="0.2">
      <c r="A24" s="50" t="s">
        <v>73</v>
      </c>
      <c r="B24" s="47" t="s">
        <v>75</v>
      </c>
      <c r="C24" s="47">
        <f>'MKT CAP - Price'!C59</f>
        <v>0</v>
      </c>
      <c r="D24" s="62">
        <f>MCD!F26</f>
        <v>183.69573666919064</v>
      </c>
      <c r="E24" s="58" t="e">
        <f t="shared" si="2"/>
        <v>#DIV/0!</v>
      </c>
      <c r="F24" s="65" t="s">
        <v>111</v>
      </c>
      <c r="G24" s="65" t="s">
        <v>76</v>
      </c>
      <c r="H24" s="54">
        <v>45901</v>
      </c>
      <c r="I24" s="47" t="s">
        <v>89</v>
      </c>
      <c r="J24" s="47"/>
      <c r="K24" s="47"/>
      <c r="L24" s="47"/>
      <c r="M24" s="47"/>
    </row>
    <row r="25" spans="1:13" s="56" customFormat="1" x14ac:dyDescent="0.2">
      <c r="A25" s="56" t="s">
        <v>30</v>
      </c>
      <c r="B25" s="63" t="s">
        <v>67</v>
      </c>
      <c r="C25" s="63">
        <f>'MKT CAP - Price'!H26</f>
        <v>0</v>
      </c>
      <c r="D25" s="64">
        <f>NESN!F26</f>
        <v>59.288466445320751</v>
      </c>
      <c r="E25" s="58" t="e">
        <f t="shared" si="2"/>
        <v>#DIV/0!</v>
      </c>
      <c r="F25" s="59" t="s">
        <v>112</v>
      </c>
      <c r="G25" s="59" t="s">
        <v>63</v>
      </c>
      <c r="H25" s="61">
        <v>45901</v>
      </c>
      <c r="I25" s="63" t="s">
        <v>89</v>
      </c>
      <c r="J25" s="63"/>
      <c r="K25" s="63"/>
      <c r="L25" s="63"/>
      <c r="M25" s="63"/>
    </row>
    <row r="26" spans="1:13" s="50" customFormat="1" x14ac:dyDescent="0.2">
      <c r="A26" s="50" t="s">
        <v>74</v>
      </c>
      <c r="B26" s="47" t="s">
        <v>77</v>
      </c>
      <c r="C26" s="47">
        <f>'MKT CAP - Price'!C93</f>
        <v>0</v>
      </c>
      <c r="D26" s="62">
        <f>NKE!F26</f>
        <v>53.599124185408307</v>
      </c>
      <c r="E26" s="58" t="e">
        <f t="shared" si="2"/>
        <v>#DIV/0!</v>
      </c>
      <c r="F26" s="65" t="s">
        <v>113</v>
      </c>
      <c r="G26" s="65" t="s">
        <v>78</v>
      </c>
      <c r="H26" s="54">
        <v>45901</v>
      </c>
      <c r="I26" s="47" t="s">
        <v>89</v>
      </c>
      <c r="J26" s="47"/>
      <c r="K26" s="47"/>
      <c r="L26" s="47"/>
      <c r="M26" s="47"/>
    </row>
    <row r="27" spans="1:13" s="56" customFormat="1" x14ac:dyDescent="0.2">
      <c r="A27" s="56" t="s">
        <v>96</v>
      </c>
      <c r="B27" s="63" t="s">
        <v>96</v>
      </c>
      <c r="C27" s="63">
        <f>'MKT CAP - Price'!C94</f>
        <v>0</v>
      </c>
      <c r="D27" s="64">
        <f>DHL!F26</f>
        <v>33.655396101906192</v>
      </c>
      <c r="E27" s="79" t="e">
        <f t="shared" si="2"/>
        <v>#DIV/0!</v>
      </c>
      <c r="F27" s="59" t="s">
        <v>114</v>
      </c>
      <c r="G27" s="59" t="s">
        <v>105</v>
      </c>
      <c r="H27" s="61">
        <v>45901</v>
      </c>
      <c r="I27" s="63" t="s">
        <v>89</v>
      </c>
      <c r="J27" s="63"/>
      <c r="K27" s="63"/>
      <c r="L27" s="63"/>
      <c r="M27" s="63"/>
    </row>
    <row r="28" spans="1:13" s="50" customFormat="1" x14ac:dyDescent="0.2">
      <c r="A28" s="50" t="s">
        <v>100</v>
      </c>
      <c r="B28" s="47" t="s">
        <v>97</v>
      </c>
      <c r="C28" s="47">
        <f>'MKT CAP - Price'!C95</f>
        <v>0</v>
      </c>
      <c r="D28" s="62">
        <f>SCHD!F26</f>
        <v>21.944892471913725</v>
      </c>
      <c r="E28" s="58" t="e">
        <f t="shared" si="2"/>
        <v>#DIV/0!</v>
      </c>
      <c r="F28" s="53" t="s">
        <v>115</v>
      </c>
      <c r="G28" s="53" t="s">
        <v>106</v>
      </c>
      <c r="H28" s="54">
        <v>45901</v>
      </c>
      <c r="I28" s="47" t="s">
        <v>121</v>
      </c>
      <c r="J28" s="47"/>
      <c r="K28" s="47"/>
      <c r="L28" s="47"/>
      <c r="M28" s="47"/>
    </row>
    <row r="29" spans="1:13" s="56" customFormat="1" x14ac:dyDescent="0.2">
      <c r="A29" s="56" t="s">
        <v>49</v>
      </c>
      <c r="B29" s="63" t="s">
        <v>101</v>
      </c>
      <c r="C29" s="63">
        <f ca="1">GOOG!C3</f>
        <v>316.37</v>
      </c>
      <c r="D29" s="64">
        <f>GOOG!F26</f>
        <v>148.87962649430716</v>
      </c>
      <c r="E29" s="58">
        <f t="shared" ca="1" si="2"/>
        <v>0.47058705469642242</v>
      </c>
      <c r="F29" s="59" t="s">
        <v>116</v>
      </c>
      <c r="G29" s="59" t="s">
        <v>107</v>
      </c>
      <c r="H29" s="61">
        <v>45901</v>
      </c>
      <c r="I29" s="63" t="s">
        <v>80</v>
      </c>
      <c r="J29" s="63"/>
      <c r="K29" s="63"/>
      <c r="L29" s="63"/>
      <c r="M29" s="63"/>
    </row>
    <row r="30" spans="1:13" s="50" customFormat="1" x14ac:dyDescent="0.2">
      <c r="A30" s="50" t="s">
        <v>98</v>
      </c>
      <c r="B30" s="47" t="s">
        <v>102</v>
      </c>
      <c r="C30" s="47">
        <f>'MKT CAP - Price'!C96</f>
        <v>0</v>
      </c>
      <c r="D30" s="62">
        <f>PBR!F26</f>
        <v>9.8756160498239804</v>
      </c>
      <c r="E30" s="80" t="e">
        <f t="shared" si="2"/>
        <v>#DIV/0!</v>
      </c>
      <c r="F30" s="65" t="s">
        <v>117</v>
      </c>
      <c r="G30" s="65" t="s">
        <v>108</v>
      </c>
      <c r="H30" s="54">
        <v>45901</v>
      </c>
      <c r="I30" s="47" t="s">
        <v>121</v>
      </c>
      <c r="J30" s="47"/>
      <c r="K30" s="47"/>
      <c r="L30" s="47"/>
      <c r="M30" s="47"/>
    </row>
    <row r="31" spans="1:13" s="56" customFormat="1" x14ac:dyDescent="0.2">
      <c r="A31" s="56" t="s">
        <v>103</v>
      </c>
      <c r="B31" s="63" t="s">
        <v>90</v>
      </c>
      <c r="C31" s="63">
        <f>ADM!C3</f>
        <v>0</v>
      </c>
      <c r="D31" s="64">
        <f>ADM!F26</f>
        <v>46.315034127082555</v>
      </c>
      <c r="E31" s="58" t="e">
        <f t="shared" si="2"/>
        <v>#DIV/0!</v>
      </c>
      <c r="F31" s="59" t="s">
        <v>118</v>
      </c>
      <c r="G31" s="59" t="s">
        <v>109</v>
      </c>
      <c r="H31" s="61">
        <v>45901</v>
      </c>
      <c r="I31" s="63" t="s">
        <v>154</v>
      </c>
      <c r="J31" s="63"/>
      <c r="K31" s="63"/>
      <c r="L31" s="63"/>
      <c r="M31" s="63"/>
    </row>
    <row r="32" spans="1:13" s="50" customFormat="1" x14ac:dyDescent="0.2">
      <c r="A32" s="50" t="s">
        <v>69</v>
      </c>
      <c r="B32" s="47" t="s">
        <v>35</v>
      </c>
      <c r="C32" s="62">
        <f>'MKT CAP - Price'!I6/1000000000</f>
        <v>0</v>
      </c>
      <c r="D32" s="62">
        <f>BRK!F26</f>
        <v>753.84134200056201</v>
      </c>
      <c r="E32" s="58" t="e">
        <f t="shared" si="2"/>
        <v>#DIV/0!</v>
      </c>
      <c r="F32" s="106" t="s">
        <v>156</v>
      </c>
      <c r="G32" s="65" t="s">
        <v>48</v>
      </c>
      <c r="H32" s="54">
        <v>45901</v>
      </c>
      <c r="I32" s="47" t="s">
        <v>123</v>
      </c>
      <c r="J32" s="47"/>
      <c r="K32" s="47"/>
      <c r="L32" s="47"/>
      <c r="M32" s="47"/>
    </row>
    <row r="33" spans="1:13" s="56" customFormat="1" x14ac:dyDescent="0.2">
      <c r="A33" s="56" t="s">
        <v>124</v>
      </c>
      <c r="B33" s="63" t="s">
        <v>125</v>
      </c>
      <c r="C33" s="63">
        <f>'MKT CAP - Price'!C97</f>
        <v>0</v>
      </c>
      <c r="D33" s="64">
        <f>MDLZ!F26</f>
        <v>38.836889681529399</v>
      </c>
      <c r="E33" s="58" t="e">
        <f t="shared" si="2"/>
        <v>#DIV/0!</v>
      </c>
      <c r="F33" s="107" t="s">
        <v>130</v>
      </c>
      <c r="G33" s="59" t="s">
        <v>127</v>
      </c>
      <c r="H33" s="61">
        <v>45901</v>
      </c>
      <c r="I33" s="63" t="s">
        <v>89</v>
      </c>
      <c r="J33" s="63"/>
      <c r="K33" s="63"/>
      <c r="L33" s="63"/>
      <c r="M33" s="63"/>
    </row>
    <row r="34" spans="1:13" s="50" customFormat="1" x14ac:dyDescent="0.2">
      <c r="A34" s="50" t="s">
        <v>65</v>
      </c>
      <c r="B34" s="47" t="s">
        <v>66</v>
      </c>
      <c r="C34" s="47">
        <f>'MKT CAP - Price'!C33</f>
        <v>0</v>
      </c>
      <c r="D34" s="62">
        <f>VZ!F26</f>
        <v>39.180057293790199</v>
      </c>
      <c r="E34" s="58" t="e">
        <f t="shared" si="2"/>
        <v>#DIV/0!</v>
      </c>
      <c r="F34" s="106" t="s">
        <v>139</v>
      </c>
      <c r="G34" s="65" t="s">
        <v>129</v>
      </c>
      <c r="H34" s="54">
        <v>45901</v>
      </c>
      <c r="I34" s="47" t="s">
        <v>121</v>
      </c>
      <c r="J34" s="47"/>
      <c r="K34" s="47"/>
      <c r="L34" s="47"/>
      <c r="M34" s="47"/>
    </row>
    <row r="35" spans="1:13" s="56" customFormat="1" x14ac:dyDescent="0.2">
      <c r="A35" s="56" t="s">
        <v>131</v>
      </c>
      <c r="B35" s="63" t="s">
        <v>132</v>
      </c>
      <c r="C35" s="63">
        <f>'MKT CAP - Price'!M3</f>
        <v>0</v>
      </c>
      <c r="D35" s="64">
        <f>KHC!F26</f>
        <v>23.383676648568869</v>
      </c>
      <c r="E35" s="58" t="e">
        <f t="shared" si="2"/>
        <v>#DIV/0!</v>
      </c>
      <c r="F35" s="107" t="s">
        <v>138</v>
      </c>
      <c r="G35" s="88" t="s">
        <v>134</v>
      </c>
      <c r="H35" s="61">
        <v>45901</v>
      </c>
      <c r="I35" s="63" t="s">
        <v>121</v>
      </c>
      <c r="J35" s="63"/>
      <c r="K35" s="63"/>
      <c r="L35" s="63"/>
      <c r="M35" s="63"/>
    </row>
    <row r="36" spans="1:13" s="50" customFormat="1" x14ac:dyDescent="0.2">
      <c r="A36" s="50" t="s">
        <v>136</v>
      </c>
      <c r="B36" s="47" t="s">
        <v>135</v>
      </c>
      <c r="C36" s="47">
        <f>'MKT CAP - Price'!M4</f>
        <v>0</v>
      </c>
      <c r="D36" s="62">
        <f>JDEP!F26</f>
        <v>15.520437176243991</v>
      </c>
      <c r="E36" s="58" t="e">
        <f t="shared" si="2"/>
        <v>#DIV/0!</v>
      </c>
      <c r="F36" s="106" t="s">
        <v>159</v>
      </c>
      <c r="G36" s="90" t="s">
        <v>137</v>
      </c>
      <c r="H36" s="54">
        <v>45901</v>
      </c>
      <c r="I36" s="47" t="s">
        <v>140</v>
      </c>
      <c r="J36" s="47"/>
      <c r="K36" s="47"/>
      <c r="L36" s="47"/>
      <c r="M36" s="47"/>
    </row>
    <row r="37" spans="1:13" s="56" customFormat="1" x14ac:dyDescent="0.2">
      <c r="A37" s="56" t="s">
        <v>141</v>
      </c>
      <c r="B37" s="63" t="s">
        <v>143</v>
      </c>
      <c r="C37" s="63">
        <f>'MKT CAP - Price'!C126</f>
        <v>0</v>
      </c>
      <c r="D37" s="64">
        <f>SAMSUNG!F26</f>
        <v>1003.2747836194246</v>
      </c>
      <c r="E37" s="58" t="e">
        <f t="shared" si="2"/>
        <v>#DIV/0!</v>
      </c>
      <c r="F37" s="106" t="s">
        <v>159</v>
      </c>
      <c r="G37" s="88" t="s">
        <v>144</v>
      </c>
      <c r="H37" s="61">
        <v>45901</v>
      </c>
      <c r="I37" s="63" t="s">
        <v>89</v>
      </c>
      <c r="J37" s="63"/>
      <c r="K37" s="63"/>
      <c r="L37" s="63"/>
      <c r="M37" s="63"/>
    </row>
    <row r="38" spans="1:13" s="50" customFormat="1" x14ac:dyDescent="0.2">
      <c r="A38" s="50" t="s">
        <v>142</v>
      </c>
      <c r="B38" s="47" t="s">
        <v>146</v>
      </c>
      <c r="C38" s="47">
        <f>'MKT CAP - Price'!C116</f>
        <v>0</v>
      </c>
      <c r="D38" s="62">
        <f>RUBIS!F26</f>
        <v>26.465523656949596</v>
      </c>
      <c r="E38" s="58" t="e">
        <f t="shared" si="2"/>
        <v>#DIV/0!</v>
      </c>
      <c r="F38" s="47"/>
      <c r="G38" s="90" t="s">
        <v>145</v>
      </c>
      <c r="H38" s="54">
        <v>45901</v>
      </c>
      <c r="I38" s="47" t="s">
        <v>121</v>
      </c>
      <c r="J38" s="47"/>
      <c r="K38" s="47"/>
      <c r="L38" s="47"/>
      <c r="M38" s="47"/>
    </row>
    <row r="39" spans="1:13" s="56" customFormat="1" x14ac:dyDescent="0.2">
      <c r="A39" s="56" t="s">
        <v>149</v>
      </c>
      <c r="B39" s="63" t="s">
        <v>148</v>
      </c>
      <c r="C39" s="63">
        <f>'MKT CAP - Price'!C121</f>
        <v>0</v>
      </c>
      <c r="D39" s="64">
        <f>XOM!F26</f>
        <v>76.126656738254241</v>
      </c>
      <c r="E39" s="58" t="e">
        <f t="shared" si="2"/>
        <v>#DIV/0!</v>
      </c>
      <c r="F39" s="107" t="s">
        <v>157</v>
      </c>
      <c r="G39" s="88" t="s">
        <v>150</v>
      </c>
      <c r="H39" s="61">
        <v>45901</v>
      </c>
      <c r="I39" s="47" t="s">
        <v>121</v>
      </c>
      <c r="J39" s="63"/>
      <c r="K39" s="63"/>
      <c r="L39" s="63"/>
      <c r="M39" s="63"/>
    </row>
    <row r="40" spans="1:13" s="50" customFormat="1" x14ac:dyDescent="0.2">
      <c r="A40" s="50" t="s">
        <v>155</v>
      </c>
      <c r="B40" s="50" t="s">
        <v>151</v>
      </c>
      <c r="C40" s="50">
        <f>'MKT CAP - Price'!M7</f>
        <v>0</v>
      </c>
      <c r="D40" s="92">
        <f>CNH!F26</f>
        <v>13.578604709881812</v>
      </c>
      <c r="E40" s="58" t="e">
        <f t="shared" si="2"/>
        <v>#DIV/0!</v>
      </c>
      <c r="F40" s="106" t="s">
        <v>158</v>
      </c>
      <c r="G40" s="90" t="s">
        <v>152</v>
      </c>
      <c r="H40" s="54">
        <v>45901</v>
      </c>
      <c r="I40" s="50" t="s">
        <v>153</v>
      </c>
    </row>
    <row r="41" spans="1:13" s="108" customFormat="1" x14ac:dyDescent="0.2">
      <c r="A41" s="56" t="s">
        <v>161</v>
      </c>
      <c r="B41" s="56" t="s">
        <v>162</v>
      </c>
      <c r="C41" s="56">
        <f>ADBE!C3</f>
        <v>0</v>
      </c>
      <c r="D41" s="57">
        <f>ADBE!F26</f>
        <v>225.71983914713289</v>
      </c>
      <c r="E41" s="58" t="e">
        <f t="shared" si="2"/>
        <v>#DIV/0!</v>
      </c>
      <c r="F41" s="88" t="s">
        <v>175</v>
      </c>
      <c r="G41" s="88" t="s">
        <v>164</v>
      </c>
      <c r="H41" s="61">
        <v>45901</v>
      </c>
      <c r="I41" s="56" t="s">
        <v>80</v>
      </c>
    </row>
    <row r="42" spans="1:13" x14ac:dyDescent="0.2">
      <c r="A42" s="50" t="s">
        <v>168</v>
      </c>
      <c r="B42" s="50" t="s">
        <v>169</v>
      </c>
      <c r="C42" s="50">
        <f>'MKT CAP - Price'!C87</f>
        <v>0</v>
      </c>
      <c r="D42" s="92">
        <f>META!F26</f>
        <v>455.25607250709822</v>
      </c>
      <c r="E42" s="58" t="e">
        <f t="shared" si="2"/>
        <v>#DIV/0!</v>
      </c>
      <c r="F42" s="90" t="s">
        <v>179</v>
      </c>
      <c r="G42" s="90" t="s">
        <v>173</v>
      </c>
      <c r="H42" s="54">
        <v>45901</v>
      </c>
      <c r="I42" s="56" t="s">
        <v>80</v>
      </c>
    </row>
    <row r="43" spans="1:13" s="113" customFormat="1" x14ac:dyDescent="0.2">
      <c r="A43" s="109" t="s">
        <v>29</v>
      </c>
      <c r="B43" s="109" t="s">
        <v>171</v>
      </c>
      <c r="C43" s="109">
        <f>'MKT CAP - Price'!C77</f>
        <v>0</v>
      </c>
      <c r="D43" s="110">
        <f>TSLA!F26</f>
        <v>16.371480984469585</v>
      </c>
      <c r="E43" s="111" t="e">
        <f t="shared" si="2"/>
        <v>#DIV/0!</v>
      </c>
      <c r="F43" s="90" t="s">
        <v>179</v>
      </c>
      <c r="G43" s="112" t="s">
        <v>172</v>
      </c>
      <c r="H43" s="61">
        <v>45901</v>
      </c>
      <c r="I43" s="109" t="s">
        <v>80</v>
      </c>
    </row>
    <row r="44" spans="1:13" x14ac:dyDescent="0.2">
      <c r="A44" s="50" t="s">
        <v>176</v>
      </c>
      <c r="B44" s="50" t="s">
        <v>177</v>
      </c>
      <c r="C44" s="50">
        <f>'MKT CAP - Price'!C125</f>
        <v>0</v>
      </c>
      <c r="D44" s="92">
        <f>OXY!D8</f>
        <v>51.221238426582374</v>
      </c>
      <c r="E44" s="111" t="e">
        <f t="shared" si="2"/>
        <v>#DIV/0!</v>
      </c>
      <c r="F44" s="90" t="s">
        <v>183</v>
      </c>
      <c r="G44" s="90" t="s">
        <v>182</v>
      </c>
      <c r="H44" s="54">
        <v>45901</v>
      </c>
      <c r="I44" s="50" t="s">
        <v>153</v>
      </c>
    </row>
    <row r="45" spans="1:13" s="108" customFormat="1" x14ac:dyDescent="0.2">
      <c r="A45" s="56" t="s">
        <v>180</v>
      </c>
      <c r="B45" s="56" t="s">
        <v>180</v>
      </c>
      <c r="C45" s="56">
        <f>'MKT CAP - Price'!C123</f>
        <v>0</v>
      </c>
      <c r="D45" s="57">
        <f>BHP!D8</f>
        <v>51.968808393984553</v>
      </c>
      <c r="E45" s="58" t="e">
        <f t="shared" si="2"/>
        <v>#DIV/0!</v>
      </c>
      <c r="F45" s="88" t="s">
        <v>184</v>
      </c>
      <c r="G45" s="88" t="s">
        <v>181</v>
      </c>
      <c r="H45" s="61">
        <v>45901</v>
      </c>
      <c r="I45" s="56" t="s">
        <v>153</v>
      </c>
    </row>
    <row r="46" spans="1:13" x14ac:dyDescent="0.2">
      <c r="A46" s="50" t="s">
        <v>79</v>
      </c>
      <c r="B46" s="50" t="s">
        <v>79</v>
      </c>
      <c r="C46" s="50">
        <f>'MKT CAP - Price'!F3</f>
        <v>0</v>
      </c>
      <c r="D46" s="92">
        <f>'ASML (2)'!F26</f>
        <v>398.10119875597815</v>
      </c>
      <c r="E46" s="111" t="e">
        <f t="shared" si="2"/>
        <v>#DIV/0!</v>
      </c>
      <c r="F46" s="90" t="s">
        <v>196</v>
      </c>
      <c r="G46" s="141" t="s">
        <v>185</v>
      </c>
      <c r="H46" s="54">
        <v>45901</v>
      </c>
      <c r="I46" s="50" t="s">
        <v>80</v>
      </c>
    </row>
    <row r="47" spans="1:13" s="108" customFormat="1" x14ac:dyDescent="0.2">
      <c r="A47" s="56" t="s">
        <v>186</v>
      </c>
      <c r="B47" s="56" t="s">
        <v>187</v>
      </c>
      <c r="C47" s="108">
        <f>'MKT CAP - Price'!E14</f>
        <v>0</v>
      </c>
      <c r="D47" s="144">
        <f>Tencent!F26</f>
        <v>388.58147970438137</v>
      </c>
      <c r="E47" s="58" t="e">
        <f t="shared" si="2"/>
        <v>#DIV/0!</v>
      </c>
      <c r="F47" s="88" t="s">
        <v>195</v>
      </c>
      <c r="G47" s="88" t="s">
        <v>192</v>
      </c>
      <c r="H47" s="61">
        <v>45901</v>
      </c>
      <c r="I47" s="56" t="s">
        <v>80</v>
      </c>
    </row>
    <row r="48" spans="1:13" x14ac:dyDescent="0.2">
      <c r="A48" s="50" t="s">
        <v>189</v>
      </c>
      <c r="B48" s="50" t="s">
        <v>190</v>
      </c>
      <c r="C48">
        <f>'MKT CAP - Price'!C129</f>
        <v>0</v>
      </c>
      <c r="D48" s="1">
        <f>LULU!F26</f>
        <v>167.03122032898654</v>
      </c>
      <c r="E48" s="111" t="e">
        <f t="shared" si="2"/>
        <v>#DIV/0!</v>
      </c>
      <c r="F48" s="90" t="s">
        <v>194</v>
      </c>
      <c r="G48" s="90" t="s">
        <v>193</v>
      </c>
      <c r="H48" s="54">
        <v>45901</v>
      </c>
      <c r="I48" s="50" t="s">
        <v>80</v>
      </c>
    </row>
    <row r="49" spans="1:8" s="56" customFormat="1" x14ac:dyDescent="0.2">
      <c r="A49" s="63" t="s">
        <v>198</v>
      </c>
      <c r="B49" s="56" t="s">
        <v>199</v>
      </c>
      <c r="C49" s="56">
        <f>'MKT CAP - Price'!C130</f>
        <v>12.64</v>
      </c>
      <c r="D49" s="57">
        <f>'= (3)'!F26</f>
        <v>19.481476744864896</v>
      </c>
      <c r="E49" s="111">
        <f t="shared" si="2"/>
        <v>1.5412560715874126</v>
      </c>
      <c r="H49" s="61">
        <v>45931</v>
      </c>
    </row>
    <row r="50" spans="1:8" x14ac:dyDescent="0.2">
      <c r="E50" s="28"/>
    </row>
    <row r="51" spans="1:8" x14ac:dyDescent="0.2">
      <c r="E51" s="28"/>
    </row>
    <row r="52" spans="1:8" x14ac:dyDescent="0.2">
      <c r="E52" s="28"/>
    </row>
    <row r="53" spans="1:8" x14ac:dyDescent="0.2">
      <c r="E53" s="28"/>
    </row>
    <row r="54" spans="1:8" x14ac:dyDescent="0.2">
      <c r="E54" s="28"/>
    </row>
    <row r="55" spans="1:8" x14ac:dyDescent="0.2">
      <c r="E55" s="28"/>
    </row>
    <row r="56" spans="1:8" x14ac:dyDescent="0.2">
      <c r="E56" s="28"/>
    </row>
    <row r="57" spans="1:8" x14ac:dyDescent="0.2">
      <c r="E57" s="28"/>
    </row>
    <row r="58" spans="1:8" x14ac:dyDescent="0.2">
      <c r="E58" s="28"/>
    </row>
    <row r="59" spans="1:8" x14ac:dyDescent="0.2">
      <c r="E59" s="28"/>
    </row>
    <row r="60" spans="1:8" x14ac:dyDescent="0.2">
      <c r="E60" s="28"/>
    </row>
    <row r="61" spans="1:8" x14ac:dyDescent="0.2">
      <c r="E61" s="28"/>
    </row>
    <row r="62" spans="1:8" x14ac:dyDescent="0.2">
      <c r="E62" s="28"/>
    </row>
    <row r="63" spans="1:8" x14ac:dyDescent="0.2">
      <c r="E63" s="28"/>
    </row>
    <row r="64" spans="1:8" x14ac:dyDescent="0.2">
      <c r="E64" s="28"/>
    </row>
    <row r="65" spans="5:5" x14ac:dyDescent="0.2">
      <c r="E65" s="28"/>
    </row>
    <row r="66" spans="5:5" x14ac:dyDescent="0.2">
      <c r="E66" s="28"/>
    </row>
    <row r="67" spans="5:5" x14ac:dyDescent="0.2">
      <c r="E67" s="28"/>
    </row>
    <row r="68" spans="5:5" x14ac:dyDescent="0.2">
      <c r="E68" s="28"/>
    </row>
    <row r="69" spans="5:5" x14ac:dyDescent="0.2">
      <c r="E69" s="28"/>
    </row>
    <row r="70" spans="5:5" x14ac:dyDescent="0.2">
      <c r="E70" s="28"/>
    </row>
    <row r="71" spans="5:5" x14ac:dyDescent="0.2">
      <c r="E71" s="28"/>
    </row>
    <row r="72" spans="5:5" x14ac:dyDescent="0.2">
      <c r="E72" s="28"/>
    </row>
    <row r="73" spans="5:5" x14ac:dyDescent="0.2">
      <c r="E73" s="28"/>
    </row>
    <row r="74" spans="5:5" x14ac:dyDescent="0.2">
      <c r="E74" s="28"/>
    </row>
    <row r="75" spans="5:5" x14ac:dyDescent="0.2">
      <c r="E75" s="28"/>
    </row>
    <row r="76" spans="5:5" x14ac:dyDescent="0.2">
      <c r="E76" s="28"/>
    </row>
    <row r="77" spans="5:5" x14ac:dyDescent="0.2">
      <c r="E77" s="28"/>
    </row>
    <row r="78" spans="5:5" x14ac:dyDescent="0.2">
      <c r="E78" s="28"/>
    </row>
    <row r="79" spans="5:5" x14ac:dyDescent="0.2">
      <c r="E79" s="28"/>
    </row>
    <row r="80" spans="5:5" x14ac:dyDescent="0.2">
      <c r="E80" s="28"/>
    </row>
    <row r="81" spans="5:5" x14ac:dyDescent="0.2">
      <c r="E81" s="28"/>
    </row>
    <row r="82" spans="5:5" x14ac:dyDescent="0.2">
      <c r="E82" s="28"/>
    </row>
    <row r="83" spans="5:5" x14ac:dyDescent="0.2">
      <c r="E83" s="28"/>
    </row>
    <row r="84" spans="5:5" x14ac:dyDescent="0.2">
      <c r="E84" s="28"/>
    </row>
    <row r="85" spans="5:5" x14ac:dyDescent="0.2">
      <c r="E85" s="28"/>
    </row>
    <row r="86" spans="5:5" x14ac:dyDescent="0.2">
      <c r="E86" s="28"/>
    </row>
    <row r="87" spans="5:5" x14ac:dyDescent="0.2">
      <c r="E87" s="28"/>
    </row>
    <row r="88" spans="5:5" x14ac:dyDescent="0.2">
      <c r="E88" s="28"/>
    </row>
    <row r="89" spans="5:5" x14ac:dyDescent="0.2">
      <c r="E89" s="28"/>
    </row>
    <row r="90" spans="5:5" x14ac:dyDescent="0.2">
      <c r="E90" s="28"/>
    </row>
    <row r="91" spans="5:5" x14ac:dyDescent="0.2">
      <c r="E91" s="28"/>
    </row>
    <row r="92" spans="5:5" x14ac:dyDescent="0.2">
      <c r="E92" s="28"/>
    </row>
    <row r="93" spans="5:5" x14ac:dyDescent="0.2">
      <c r="E93" s="28"/>
    </row>
    <row r="94" spans="5:5" x14ac:dyDescent="0.2">
      <c r="E94" s="28"/>
    </row>
    <row r="95" spans="5:5" x14ac:dyDescent="0.2">
      <c r="E95" s="28"/>
    </row>
    <row r="96" spans="5:5" x14ac:dyDescent="0.2">
      <c r="E96" s="28"/>
    </row>
    <row r="97" spans="5:5" x14ac:dyDescent="0.2">
      <c r="E97" s="28"/>
    </row>
    <row r="98" spans="5:5" x14ac:dyDescent="0.2">
      <c r="E98" s="28"/>
    </row>
    <row r="99" spans="5:5" x14ac:dyDescent="0.2">
      <c r="E99" s="28"/>
    </row>
    <row r="100" spans="5:5" x14ac:dyDescent="0.2">
      <c r="E100" s="28"/>
    </row>
    <row r="101" spans="5:5" x14ac:dyDescent="0.2">
      <c r="E101" s="28"/>
    </row>
    <row r="102" spans="5:5" x14ac:dyDescent="0.2">
      <c r="E102" s="28"/>
    </row>
    <row r="103" spans="5:5" x14ac:dyDescent="0.2">
      <c r="E103" s="28"/>
    </row>
    <row r="104" spans="5:5" x14ac:dyDescent="0.2">
      <c r="E104" s="28"/>
    </row>
    <row r="105" spans="5:5" x14ac:dyDescent="0.2">
      <c r="E105" s="28"/>
    </row>
    <row r="106" spans="5:5" x14ac:dyDescent="0.2">
      <c r="E106" s="28"/>
    </row>
    <row r="107" spans="5:5" x14ac:dyDescent="0.2">
      <c r="E107" s="28"/>
    </row>
    <row r="108" spans="5:5" x14ac:dyDescent="0.2">
      <c r="E108" s="28"/>
    </row>
    <row r="109" spans="5:5" x14ac:dyDescent="0.2">
      <c r="E109" s="28"/>
    </row>
    <row r="110" spans="5:5" x14ac:dyDescent="0.2">
      <c r="E110" s="28"/>
    </row>
    <row r="111" spans="5:5" x14ac:dyDescent="0.2">
      <c r="E111" s="28"/>
    </row>
    <row r="112" spans="5:5" x14ac:dyDescent="0.2">
      <c r="E112" s="28"/>
    </row>
    <row r="113" spans="5:5" x14ac:dyDescent="0.2">
      <c r="E113" s="28"/>
    </row>
    <row r="114" spans="5:5" x14ac:dyDescent="0.2">
      <c r="E114" s="28"/>
    </row>
    <row r="115" spans="5:5" x14ac:dyDescent="0.2">
      <c r="E115" s="28"/>
    </row>
    <row r="116" spans="5:5" x14ac:dyDescent="0.2">
      <c r="E116" s="28"/>
    </row>
    <row r="117" spans="5:5" x14ac:dyDescent="0.2">
      <c r="E117" s="28"/>
    </row>
    <row r="118" spans="5:5" x14ac:dyDescent="0.2">
      <c r="E118" s="28"/>
    </row>
    <row r="119" spans="5:5" x14ac:dyDescent="0.2">
      <c r="E119" s="28"/>
    </row>
    <row r="120" spans="5:5" x14ac:dyDescent="0.2">
      <c r="E120" s="28"/>
    </row>
    <row r="121" spans="5:5" x14ac:dyDescent="0.2">
      <c r="E121" s="28"/>
    </row>
    <row r="122" spans="5:5" x14ac:dyDescent="0.2">
      <c r="E122" s="28"/>
    </row>
    <row r="123" spans="5:5" x14ac:dyDescent="0.2">
      <c r="E123" s="28"/>
    </row>
    <row r="124" spans="5:5" x14ac:dyDescent="0.2">
      <c r="E124" s="28"/>
    </row>
    <row r="125" spans="5:5" x14ac:dyDescent="0.2">
      <c r="E125" s="28"/>
    </row>
    <row r="126" spans="5:5" x14ac:dyDescent="0.2">
      <c r="E126" s="28"/>
    </row>
    <row r="127" spans="5:5" x14ac:dyDescent="0.2">
      <c r="E127" s="28"/>
    </row>
    <row r="128" spans="5:5" x14ac:dyDescent="0.2">
      <c r="E128" s="28"/>
    </row>
    <row r="129" spans="5:5" x14ac:dyDescent="0.2">
      <c r="E129" s="28"/>
    </row>
    <row r="130" spans="5:5" x14ac:dyDescent="0.2">
      <c r="E130" s="28"/>
    </row>
    <row r="131" spans="5:5" x14ac:dyDescent="0.2">
      <c r="E131" s="28"/>
    </row>
    <row r="132" spans="5:5" x14ac:dyDescent="0.2">
      <c r="E132" s="28"/>
    </row>
    <row r="133" spans="5:5" x14ac:dyDescent="0.2">
      <c r="E133" s="28"/>
    </row>
    <row r="134" spans="5:5" x14ac:dyDescent="0.2">
      <c r="E134" s="28"/>
    </row>
    <row r="135" spans="5:5" x14ac:dyDescent="0.2">
      <c r="E135" s="28"/>
    </row>
    <row r="136" spans="5:5" x14ac:dyDescent="0.2">
      <c r="E136" s="28"/>
    </row>
    <row r="137" spans="5:5" x14ac:dyDescent="0.2">
      <c r="E137" s="28"/>
    </row>
    <row r="138" spans="5:5" x14ac:dyDescent="0.2">
      <c r="E138" s="28"/>
    </row>
    <row r="139" spans="5:5" x14ac:dyDescent="0.2">
      <c r="E139" s="28"/>
    </row>
    <row r="140" spans="5:5" x14ac:dyDescent="0.2">
      <c r="E140" s="28"/>
    </row>
    <row r="141" spans="5:5" x14ac:dyDescent="0.2">
      <c r="E141" s="28"/>
    </row>
    <row r="142" spans="5:5" x14ac:dyDescent="0.2">
      <c r="E142" s="28"/>
    </row>
    <row r="143" spans="5:5" x14ac:dyDescent="0.2">
      <c r="E143" s="28"/>
    </row>
    <row r="144" spans="5:5" x14ac:dyDescent="0.2">
      <c r="E144" s="28"/>
    </row>
    <row r="145" spans="5:5" x14ac:dyDescent="0.2">
      <c r="E145" s="28"/>
    </row>
    <row r="146" spans="5:5" x14ac:dyDescent="0.2">
      <c r="E146" s="28"/>
    </row>
    <row r="147" spans="5:5" x14ac:dyDescent="0.2">
      <c r="E147" s="28"/>
    </row>
    <row r="148" spans="5:5" x14ac:dyDescent="0.2">
      <c r="E148" s="28"/>
    </row>
    <row r="149" spans="5:5" x14ac:dyDescent="0.2">
      <c r="E149" s="28"/>
    </row>
    <row r="150" spans="5:5" x14ac:dyDescent="0.2">
      <c r="E150" s="28"/>
    </row>
    <row r="151" spans="5:5" x14ac:dyDescent="0.2">
      <c r="E151" s="28"/>
    </row>
    <row r="152" spans="5:5" x14ac:dyDescent="0.2">
      <c r="E152" s="28"/>
    </row>
    <row r="153" spans="5:5" x14ac:dyDescent="0.2">
      <c r="E153" s="28"/>
    </row>
    <row r="154" spans="5:5" x14ac:dyDescent="0.2">
      <c r="E154" s="28"/>
    </row>
    <row r="155" spans="5:5" x14ac:dyDescent="0.2">
      <c r="E155" s="28"/>
    </row>
    <row r="156" spans="5:5" x14ac:dyDescent="0.2">
      <c r="E156" s="28"/>
    </row>
    <row r="157" spans="5:5" x14ac:dyDescent="0.2">
      <c r="E157" s="28"/>
    </row>
    <row r="158" spans="5:5" x14ac:dyDescent="0.2">
      <c r="E158" s="28"/>
    </row>
    <row r="159" spans="5:5" x14ac:dyDescent="0.2">
      <c r="E159" s="28"/>
    </row>
    <row r="160" spans="5:5" x14ac:dyDescent="0.2">
      <c r="E160" s="28"/>
    </row>
    <row r="161" spans="5:5" x14ac:dyDescent="0.2">
      <c r="E161" s="28"/>
    </row>
    <row r="162" spans="5:5" x14ac:dyDescent="0.2">
      <c r="E162" s="28"/>
    </row>
    <row r="163" spans="5:5" x14ac:dyDescent="0.2">
      <c r="E163" s="28"/>
    </row>
    <row r="164" spans="5:5" x14ac:dyDescent="0.2">
      <c r="E164" s="28"/>
    </row>
    <row r="165" spans="5:5" x14ac:dyDescent="0.2">
      <c r="E165" s="28"/>
    </row>
    <row r="166" spans="5:5" x14ac:dyDescent="0.2">
      <c r="E166" s="28"/>
    </row>
    <row r="167" spans="5:5" x14ac:dyDescent="0.2">
      <c r="E167" s="28"/>
    </row>
    <row r="168" spans="5:5" x14ac:dyDescent="0.2">
      <c r="E168" s="28"/>
    </row>
    <row r="169" spans="5:5" x14ac:dyDescent="0.2">
      <c r="E169" s="28"/>
    </row>
    <row r="170" spans="5:5" x14ac:dyDescent="0.2">
      <c r="E170" s="28"/>
    </row>
    <row r="171" spans="5:5" x14ac:dyDescent="0.2">
      <c r="E171" s="28"/>
    </row>
    <row r="172" spans="5:5" x14ac:dyDescent="0.2">
      <c r="E172" s="28"/>
    </row>
    <row r="173" spans="5:5" x14ac:dyDescent="0.2">
      <c r="E173" s="28"/>
    </row>
    <row r="174" spans="5:5" x14ac:dyDescent="0.2">
      <c r="E174" s="28"/>
    </row>
    <row r="175" spans="5:5" x14ac:dyDescent="0.2">
      <c r="E175" s="28"/>
    </row>
    <row r="176" spans="5:5" x14ac:dyDescent="0.2">
      <c r="E176" s="28"/>
    </row>
    <row r="177" spans="5:5" x14ac:dyDescent="0.2">
      <c r="E177" s="28"/>
    </row>
    <row r="178" spans="5:5" x14ac:dyDescent="0.2">
      <c r="E178" s="28"/>
    </row>
    <row r="179" spans="5:5" x14ac:dyDescent="0.2">
      <c r="E179" s="28"/>
    </row>
    <row r="180" spans="5:5" x14ac:dyDescent="0.2">
      <c r="E180" s="28"/>
    </row>
    <row r="181" spans="5:5" x14ac:dyDescent="0.2">
      <c r="E181" s="28"/>
    </row>
    <row r="182" spans="5:5" x14ac:dyDescent="0.2">
      <c r="E182" s="28"/>
    </row>
    <row r="183" spans="5:5" x14ac:dyDescent="0.2">
      <c r="E183" s="28"/>
    </row>
    <row r="184" spans="5:5" x14ac:dyDescent="0.2">
      <c r="E184" s="28"/>
    </row>
    <row r="185" spans="5:5" x14ac:dyDescent="0.2">
      <c r="E185" s="28"/>
    </row>
    <row r="186" spans="5:5" x14ac:dyDescent="0.2">
      <c r="E186" s="28"/>
    </row>
    <row r="187" spans="5:5" x14ac:dyDescent="0.2">
      <c r="E187" s="28"/>
    </row>
    <row r="188" spans="5:5" x14ac:dyDescent="0.2">
      <c r="E188" s="28"/>
    </row>
    <row r="189" spans="5:5" x14ac:dyDescent="0.2">
      <c r="E189" s="28"/>
    </row>
    <row r="190" spans="5:5" x14ac:dyDescent="0.2">
      <c r="E190" s="28"/>
    </row>
    <row r="191" spans="5:5" x14ac:dyDescent="0.2">
      <c r="E191" s="28"/>
    </row>
    <row r="192" spans="5:5" x14ac:dyDescent="0.2">
      <c r="E192" s="28"/>
    </row>
    <row r="193" spans="5:5" x14ac:dyDescent="0.2">
      <c r="E193" s="28"/>
    </row>
    <row r="194" spans="5:5" x14ac:dyDescent="0.2">
      <c r="E194" s="28"/>
    </row>
    <row r="195" spans="5:5" x14ac:dyDescent="0.2">
      <c r="E195" s="28"/>
    </row>
    <row r="196" spans="5:5" x14ac:dyDescent="0.2">
      <c r="E196" s="28"/>
    </row>
    <row r="197" spans="5:5" x14ac:dyDescent="0.2">
      <c r="E197" s="28"/>
    </row>
    <row r="198" spans="5:5" x14ac:dyDescent="0.2">
      <c r="E198" s="28"/>
    </row>
    <row r="199" spans="5:5" x14ac:dyDescent="0.2">
      <c r="E199" s="28"/>
    </row>
    <row r="200" spans="5:5" x14ac:dyDescent="0.2">
      <c r="E200" s="28"/>
    </row>
    <row r="201" spans="5:5" x14ac:dyDescent="0.2">
      <c r="E201" s="28"/>
    </row>
    <row r="202" spans="5:5" x14ac:dyDescent="0.2">
      <c r="E202" s="28"/>
    </row>
    <row r="203" spans="5:5" x14ac:dyDescent="0.2">
      <c r="E203" s="28"/>
    </row>
    <row r="204" spans="5:5" x14ac:dyDescent="0.2">
      <c r="E204" s="28"/>
    </row>
    <row r="205" spans="5:5" x14ac:dyDescent="0.2">
      <c r="E205" s="28"/>
    </row>
    <row r="206" spans="5:5" x14ac:dyDescent="0.2">
      <c r="E206" s="28"/>
    </row>
    <row r="207" spans="5:5" x14ac:dyDescent="0.2">
      <c r="E207" s="28"/>
    </row>
    <row r="208" spans="5:5" x14ac:dyDescent="0.2">
      <c r="E208" s="28"/>
    </row>
    <row r="209" spans="5:5" x14ac:dyDescent="0.2">
      <c r="E209" s="28"/>
    </row>
    <row r="210" spans="5:5" x14ac:dyDescent="0.2">
      <c r="E210" s="28"/>
    </row>
    <row r="211" spans="5:5" x14ac:dyDescent="0.2">
      <c r="E211" s="28"/>
    </row>
    <row r="212" spans="5:5" x14ac:dyDescent="0.2">
      <c r="E212" s="28"/>
    </row>
    <row r="213" spans="5:5" x14ac:dyDescent="0.2">
      <c r="E213" s="28"/>
    </row>
    <row r="214" spans="5:5" x14ac:dyDescent="0.2">
      <c r="E214" s="28"/>
    </row>
    <row r="215" spans="5:5" x14ac:dyDescent="0.2">
      <c r="E215" s="28"/>
    </row>
    <row r="216" spans="5:5" x14ac:dyDescent="0.2">
      <c r="E216" s="28"/>
    </row>
    <row r="217" spans="5:5" x14ac:dyDescent="0.2">
      <c r="E217" s="28"/>
    </row>
    <row r="218" spans="5:5" x14ac:dyDescent="0.2">
      <c r="E218" s="28"/>
    </row>
    <row r="219" spans="5:5" x14ac:dyDescent="0.2">
      <c r="E219" s="28"/>
    </row>
    <row r="220" spans="5:5" x14ac:dyDescent="0.2">
      <c r="E220" s="28"/>
    </row>
    <row r="221" spans="5:5" x14ac:dyDescent="0.2">
      <c r="E221" s="28"/>
    </row>
    <row r="222" spans="5:5" x14ac:dyDescent="0.2">
      <c r="E222" s="28"/>
    </row>
    <row r="223" spans="5:5" x14ac:dyDescent="0.2">
      <c r="E223" s="28"/>
    </row>
    <row r="224" spans="5:5" x14ac:dyDescent="0.2">
      <c r="E224" s="28"/>
    </row>
    <row r="225" spans="5:5" x14ac:dyDescent="0.2">
      <c r="E225" s="28"/>
    </row>
    <row r="226" spans="5:5" x14ac:dyDescent="0.2">
      <c r="E226" s="28"/>
    </row>
    <row r="227" spans="5:5" x14ac:dyDescent="0.2">
      <c r="E227" s="28"/>
    </row>
    <row r="228" spans="5:5" x14ac:dyDescent="0.2">
      <c r="E228" s="28"/>
    </row>
    <row r="229" spans="5:5" x14ac:dyDescent="0.2">
      <c r="E229" s="28"/>
    </row>
    <row r="230" spans="5:5" x14ac:dyDescent="0.2">
      <c r="E230" s="28"/>
    </row>
    <row r="231" spans="5:5" x14ac:dyDescent="0.2">
      <c r="E231" s="28"/>
    </row>
    <row r="232" spans="5:5" x14ac:dyDescent="0.2">
      <c r="E232" s="28"/>
    </row>
    <row r="233" spans="5:5" x14ac:dyDescent="0.2">
      <c r="E233" s="28"/>
    </row>
    <row r="234" spans="5:5" x14ac:dyDescent="0.2">
      <c r="E234" s="28"/>
    </row>
    <row r="235" spans="5:5" x14ac:dyDescent="0.2">
      <c r="E235" s="28"/>
    </row>
    <row r="236" spans="5:5" x14ac:dyDescent="0.2">
      <c r="E236" s="28"/>
    </row>
    <row r="237" spans="5:5" x14ac:dyDescent="0.2">
      <c r="E237" s="28"/>
    </row>
    <row r="238" spans="5:5" x14ac:dyDescent="0.2">
      <c r="E238" s="28"/>
    </row>
    <row r="239" spans="5:5" x14ac:dyDescent="0.2">
      <c r="E239" s="28"/>
    </row>
    <row r="240" spans="5:5" x14ac:dyDescent="0.2">
      <c r="E240" s="28"/>
    </row>
    <row r="241" spans="5:5" x14ac:dyDescent="0.2">
      <c r="E241" s="28"/>
    </row>
    <row r="242" spans="5:5" x14ac:dyDescent="0.2">
      <c r="E242" s="28"/>
    </row>
    <row r="243" spans="5:5" x14ac:dyDescent="0.2">
      <c r="E243" s="28"/>
    </row>
    <row r="244" spans="5:5" x14ac:dyDescent="0.2">
      <c r="E244" s="28"/>
    </row>
    <row r="245" spans="5:5" x14ac:dyDescent="0.2">
      <c r="E245" s="28"/>
    </row>
    <row r="246" spans="5:5" x14ac:dyDescent="0.2">
      <c r="E246" s="28"/>
    </row>
    <row r="247" spans="5:5" x14ac:dyDescent="0.2">
      <c r="E247" s="28"/>
    </row>
    <row r="248" spans="5:5" x14ac:dyDescent="0.2">
      <c r="E248" s="28"/>
    </row>
    <row r="249" spans="5:5" x14ac:dyDescent="0.2">
      <c r="E249" s="28"/>
    </row>
    <row r="250" spans="5:5" x14ac:dyDescent="0.2">
      <c r="E250" s="28"/>
    </row>
    <row r="251" spans="5:5" x14ac:dyDescent="0.2">
      <c r="E251" s="28"/>
    </row>
    <row r="252" spans="5:5" x14ac:dyDescent="0.2">
      <c r="E252" s="28"/>
    </row>
    <row r="253" spans="5:5" x14ac:dyDescent="0.2">
      <c r="E253" s="28"/>
    </row>
    <row r="254" spans="5:5" x14ac:dyDescent="0.2">
      <c r="E254" s="28"/>
    </row>
    <row r="255" spans="5:5" x14ac:dyDescent="0.2">
      <c r="E255" s="28"/>
    </row>
    <row r="256" spans="5:5" x14ac:dyDescent="0.2">
      <c r="E256" s="28"/>
    </row>
    <row r="257" spans="5:5" x14ac:dyDescent="0.2">
      <c r="E257" s="28"/>
    </row>
    <row r="258" spans="5:5" x14ac:dyDescent="0.2">
      <c r="E258" s="28"/>
    </row>
    <row r="259" spans="5:5" x14ac:dyDescent="0.2">
      <c r="E259" s="28"/>
    </row>
    <row r="260" spans="5:5" x14ac:dyDescent="0.2">
      <c r="E260" s="28"/>
    </row>
    <row r="261" spans="5:5" x14ac:dyDescent="0.2">
      <c r="E261" s="28"/>
    </row>
    <row r="262" spans="5:5" x14ac:dyDescent="0.2">
      <c r="E262" s="28"/>
    </row>
    <row r="263" spans="5:5" x14ac:dyDescent="0.2">
      <c r="E263" s="28"/>
    </row>
    <row r="264" spans="5:5" x14ac:dyDescent="0.2">
      <c r="E264" s="28"/>
    </row>
    <row r="265" spans="5:5" x14ac:dyDescent="0.2">
      <c r="E265" s="28"/>
    </row>
    <row r="266" spans="5:5" x14ac:dyDescent="0.2">
      <c r="E266" s="28"/>
    </row>
    <row r="267" spans="5:5" x14ac:dyDescent="0.2">
      <c r="E267" s="28"/>
    </row>
    <row r="268" spans="5:5" x14ac:dyDescent="0.2">
      <c r="E268" s="28"/>
    </row>
    <row r="269" spans="5:5" x14ac:dyDescent="0.2">
      <c r="E269" s="28"/>
    </row>
    <row r="270" spans="5:5" x14ac:dyDescent="0.2">
      <c r="E270" s="28"/>
    </row>
    <row r="271" spans="5:5" x14ac:dyDescent="0.2">
      <c r="E271" s="28"/>
    </row>
    <row r="272" spans="5:5" x14ac:dyDescent="0.2">
      <c r="E272" s="28"/>
    </row>
    <row r="273" spans="5:5" x14ac:dyDescent="0.2">
      <c r="E273" s="28"/>
    </row>
    <row r="274" spans="5:5" x14ac:dyDescent="0.2">
      <c r="E274" s="28"/>
    </row>
    <row r="275" spans="5:5" x14ac:dyDescent="0.2">
      <c r="E275" s="28"/>
    </row>
    <row r="276" spans="5:5" x14ac:dyDescent="0.2">
      <c r="E276" s="28"/>
    </row>
    <row r="277" spans="5:5" x14ac:dyDescent="0.2">
      <c r="E277" s="28"/>
    </row>
    <row r="278" spans="5:5" x14ac:dyDescent="0.2">
      <c r="E278" s="28"/>
    </row>
    <row r="279" spans="5:5" x14ac:dyDescent="0.2">
      <c r="E279" s="28"/>
    </row>
    <row r="280" spans="5:5" x14ac:dyDescent="0.2">
      <c r="E280" s="28"/>
    </row>
    <row r="281" spans="5:5" x14ac:dyDescent="0.2">
      <c r="E281" s="28"/>
    </row>
    <row r="282" spans="5:5" x14ac:dyDescent="0.2">
      <c r="E282" s="28"/>
    </row>
    <row r="283" spans="5:5" x14ac:dyDescent="0.2">
      <c r="E283" s="28"/>
    </row>
    <row r="284" spans="5:5" x14ac:dyDescent="0.2">
      <c r="E284" s="28"/>
    </row>
    <row r="285" spans="5:5" x14ac:dyDescent="0.2">
      <c r="E285" s="28"/>
    </row>
    <row r="286" spans="5:5" x14ac:dyDescent="0.2">
      <c r="E286" s="28"/>
    </row>
    <row r="287" spans="5:5" x14ac:dyDescent="0.2">
      <c r="E287" s="28"/>
    </row>
    <row r="288" spans="5:5" x14ac:dyDescent="0.2">
      <c r="E288" s="28"/>
    </row>
    <row r="289" spans="5:5" x14ac:dyDescent="0.2">
      <c r="E289" s="28"/>
    </row>
    <row r="290" spans="5:5" x14ac:dyDescent="0.2">
      <c r="E290" s="28"/>
    </row>
    <row r="291" spans="5:5" x14ac:dyDescent="0.2">
      <c r="E291" s="28"/>
    </row>
    <row r="292" spans="5:5" x14ac:dyDescent="0.2">
      <c r="E292" s="28"/>
    </row>
    <row r="293" spans="5:5" x14ac:dyDescent="0.2">
      <c r="E293" s="28"/>
    </row>
    <row r="294" spans="5:5" x14ac:dyDescent="0.2">
      <c r="E294" s="28"/>
    </row>
    <row r="295" spans="5:5" x14ac:dyDescent="0.2">
      <c r="E295" s="28"/>
    </row>
    <row r="296" spans="5:5" x14ac:dyDescent="0.2">
      <c r="E296" s="28"/>
    </row>
    <row r="297" spans="5:5" x14ac:dyDescent="0.2">
      <c r="E297" s="28"/>
    </row>
    <row r="298" spans="5:5" x14ac:dyDescent="0.2">
      <c r="E298" s="28"/>
    </row>
    <row r="299" spans="5:5" x14ac:dyDescent="0.2">
      <c r="E299" s="28"/>
    </row>
    <row r="300" spans="5:5" x14ac:dyDescent="0.2">
      <c r="E300" s="28"/>
    </row>
  </sheetData>
  <hyperlinks>
    <hyperlink ref="G20" location="APPLE!A1" display="APPLE!A1" xr:uid="{A7763C05-CE07-41CF-BCAC-0EC7F59805E9}"/>
    <hyperlink ref="G21" location="'S&amp;P 500'!A1" display="'S&amp;P 500'!A1" xr:uid="{7581BEC2-1C14-492E-B456-F354F6CD6980}"/>
    <hyperlink ref="G22" location="GDX!A1" display="GDX!A1" xr:uid="{52A2C921-5467-F248-9BF8-929963C4803F}"/>
    <hyperlink ref="G23" location="AMZN!A1" display="AMZN!A1" xr:uid="{418B3196-B5D2-5A43-9D7A-A4CA277ECC22}"/>
    <hyperlink ref="G24" location="MCD!A1" display="MCD!A1" xr:uid="{D8333CAC-6999-8943-98DF-438EC47D644C}"/>
    <hyperlink ref="G25" location="NESN!A1" display="NESN!A1" xr:uid="{9723ADCB-98FE-3841-9059-B4C7B89E68AB}"/>
    <hyperlink ref="G26" location="NKE!A1" display="NKE!A1" xr:uid="{8B194558-89F7-6B47-8FB8-89DE7046FC8A}"/>
    <hyperlink ref="G27" location="DHL!A1" display="DHL!A1" xr:uid="{919C14B5-590E-0049-8D5A-F1CCB9C2C5C8}"/>
    <hyperlink ref="G28" location="SCHD!A1" display="SCHD!A1" xr:uid="{3DEE2283-82F0-5448-883C-828534859B71}"/>
    <hyperlink ref="G29" location="GOOG!A1" display="GOOG!A1" xr:uid="{E188A890-ECDB-324C-B74E-A774D299C9A1}"/>
    <hyperlink ref="G30" location="PBR!A1" display="PBR!A1" xr:uid="{B5194E84-9679-E149-8E52-0867B1C15428}"/>
    <hyperlink ref="G31" location="ADM!A1" display="ADM!A1" xr:uid="{A792B0BA-294D-2141-8A96-A32ECE6B561D}"/>
    <hyperlink ref="F22" r:id="rId1" xr:uid="{A7F0D57C-BD52-5A42-A3F3-65C25DAA5707}"/>
    <hyperlink ref="F24" r:id="rId2" xr:uid="{0AFEC8F7-F603-D344-BD54-86FEAF06A9FE}"/>
    <hyperlink ref="F25" r:id="rId3" xr:uid="{24112B84-B372-BA4B-AFF9-D5A80392FAFD}"/>
    <hyperlink ref="F26" r:id="rId4" xr:uid="{C658180A-D56A-7641-9F9B-95EEEA1A82F7}"/>
    <hyperlink ref="F27" r:id="rId5" xr:uid="{D7FA7FF8-1545-7742-9399-3581CE05060C}"/>
    <hyperlink ref="F28" r:id="rId6" xr:uid="{B02F433C-B48D-ED44-B554-153BA4DEB5CF}"/>
    <hyperlink ref="F29" r:id="rId7" xr:uid="{DD8CF3E1-C534-EB44-84E5-2195B2F5AB9B}"/>
    <hyperlink ref="F30" r:id="rId8" xr:uid="{FED9C555-E0D9-674E-A2EB-15DD119CB5E5}"/>
    <hyperlink ref="F31" r:id="rId9" xr:uid="{8457A1B3-8D6D-0249-92ED-F3AAC5FB90D1}"/>
    <hyperlink ref="G32" location="BRK!A1" display="BRK!A1" xr:uid="{D2ECE9F2-DB87-E84D-A640-A89AD5886A58}"/>
    <hyperlink ref="G33" location="MDLZ!A1" display="MDLZ!A1" xr:uid="{4FCA7E13-4897-F143-A3EC-26D2C3FB9413}"/>
    <hyperlink ref="G34" location="VZ!A1" display="VZ!A1" xr:uid="{CA1E9DD3-FAE5-6D43-807E-7B5992620887}"/>
    <hyperlink ref="F33" r:id="rId10" xr:uid="{58CC92F4-2BBE-C342-9836-09ADE16FCD1B}"/>
    <hyperlink ref="G35" location="KHC!A1" display="KHC!A1" xr:uid="{1D6E9C2D-02DE-6B47-8338-34BDBFCE85C5}"/>
    <hyperlink ref="G36" location="JDEP!A1" display="JDEP!A1" xr:uid="{1D8CA5DC-979D-2948-80FC-8EA11CA6B3B8}"/>
    <hyperlink ref="F35" r:id="rId11" xr:uid="{597C7F67-EAC5-3D44-AEB7-87179BB40BA5}"/>
    <hyperlink ref="F34" r:id="rId12" xr:uid="{5E47B835-7646-8B4E-BD1B-1F80714E5750}"/>
    <hyperlink ref="G37" location="SAMSUNG!A1" display="SAMSUNG!A1" xr:uid="{AF2E36A2-EE2A-264C-A043-F00DD1C5BA1E}"/>
    <hyperlink ref="G38" location="RUBIS!A1" display="RUBIS!A1" xr:uid="{7138E28D-B077-1C4E-9DEE-CA43E7D252DB}"/>
    <hyperlink ref="G39" location="XOM!A1" display="XOM!A1" xr:uid="{D76954DD-488E-6E43-9A34-DD8BC63039D2}"/>
    <hyperlink ref="G40" location="CNH!A1" display="CNH!A1" xr:uid="{B749186A-1853-AF46-8D0B-1EE1F5C15717}"/>
    <hyperlink ref="F32" r:id="rId13" xr:uid="{6463A346-E5EE-DF45-B735-3ED37948D859}"/>
    <hyperlink ref="F39" r:id="rId14" xr:uid="{99C39E05-D72F-244A-A19B-0121E55A94EF}"/>
    <hyperlink ref="F40" r:id="rId15" xr:uid="{A124B7B5-F40E-1642-B0FF-66655280336B}"/>
    <hyperlink ref="F36" r:id="rId16" xr:uid="{E2F4DC01-0190-2848-BE45-DBE05B55EAAE}"/>
    <hyperlink ref="F37" r:id="rId17" xr:uid="{AC87F440-33AD-9045-B416-BCF675126D48}"/>
    <hyperlink ref="F21" r:id="rId18" xr:uid="{24AF1ED0-89CF-8E40-9245-41B01BC23079}"/>
    <hyperlink ref="G41" location="ADBE!A1" display="ADBE!A1" xr:uid="{33A797EA-C470-7745-AE84-51D719DD4A41}"/>
    <hyperlink ref="G43" location="TSLA!A1" display="TSLA!A1" xr:uid="{D28945D3-0EC3-0747-8611-E54252AAE27C}"/>
    <hyperlink ref="G42" location="META!A1" display="META!A1" xr:uid="{CDB0140B-9BE1-DE4B-B20B-C4FEC0E235AE}"/>
    <hyperlink ref="F41" r:id="rId19" xr:uid="{404BA9FA-A621-4B92-9DD5-346EDB5EDF04}"/>
    <hyperlink ref="F42" r:id="rId20" xr:uid="{FC818A01-CFBA-0B42-B8BC-236B70B6C9B3}"/>
    <hyperlink ref="F43" r:id="rId21" xr:uid="{66DBF660-644E-7044-9F73-4D7B15F35534}"/>
    <hyperlink ref="F23" r:id="rId22" xr:uid="{E9A21124-5ACB-9841-AE46-D5058FD95108}"/>
    <hyperlink ref="F20" r:id="rId23" xr:uid="{BF55C523-A480-0748-A5AF-2513B21404A1}"/>
    <hyperlink ref="G45" location="BHP!A1" display="BHP!A1" xr:uid="{C5A5CA37-9E96-6549-AE9B-2430DF3ACC55}"/>
    <hyperlink ref="G44" location="OXY!A1" display="OXY!A1" xr:uid="{D21A4D9D-0DFB-B244-9550-011E7624B820}"/>
    <hyperlink ref="F44" r:id="rId24" xr:uid="{B3D0D9CA-FB4B-1B48-92EF-8DF941A37FA8}"/>
    <hyperlink ref="F45" r:id="rId25" xr:uid="{56F3B4FF-A66D-C045-9AD8-8E7CE8B295E2}"/>
    <hyperlink ref="G46" location="'ASML (2)'!A1" display="'ASML (2)'!A1" xr:uid="{C0C8966E-E2B6-0444-8A68-AE067AFB129B}"/>
    <hyperlink ref="G47" location="Tencent!A1" display="Tencent!A1" xr:uid="{50EC75A1-2D60-4FEA-BD9D-9E1626CA9383}"/>
    <hyperlink ref="G48" location="LULU!A1" display="LULU!A1" xr:uid="{A4D3F7A6-BBD4-4555-9B63-BDD45286A7FA}"/>
    <hyperlink ref="F48" r:id="rId26" xr:uid="{BC9A342C-0F05-4EDF-97AA-5A8C6AF641A8}"/>
    <hyperlink ref="F47" r:id="rId27" xr:uid="{FAFA6735-7C2B-460B-9C83-2E63FB144076}"/>
    <hyperlink ref="F46" r:id="rId28" xr:uid="{F1563D42-32C3-4271-B3BE-78BDF9488C29}"/>
    <hyperlink ref="G3" location="NVDA!A1" display="NVDA!A1" xr:uid="{B350B263-A8E5-D84E-B2BD-494DFAD01E1A}"/>
    <hyperlink ref="G4" location="MSFT!A1" display="MSFT!A1" xr:uid="{DE8148D9-CEE8-9142-A63A-DA96906BC33E}"/>
    <hyperlink ref="G5" location="APPLE!A1" display="APPLE!A1" xr:uid="{C0B3A047-A052-904A-8408-39C401AD7BFF}"/>
    <hyperlink ref="G6" location="GOOG!A1" display="GOOG!A1" xr:uid="{920DD9FE-9302-A941-A497-5E09AB4F1CB5}"/>
    <hyperlink ref="G7" location="META!A1" display="META!A1" xr:uid="{3667373A-DB76-5142-A116-4B90FC7534E5}"/>
    <hyperlink ref="G8" location="AMZN!A1" display="AMZN!A1" xr:uid="{E5164CC4-D20E-DA45-858D-D1771BC15F37}"/>
    <hyperlink ref="G9" location="TSLA!A1" display="TSLA!A1" xr:uid="{2FB1FDD3-93D4-9A41-8AA0-21D9D9FD75E5}"/>
    <hyperlink ref="G10" location="CSU!A1" display="CSU!A1" xr:uid="{BFF1F991-EB74-E240-8DF3-F21BD598CDCA}"/>
    <hyperlink ref="G11" location="BRK!A1" display="BRK!A1" xr:uid="{E1D565AD-EFBE-E340-B4D8-A77CA3EDC0E7}"/>
    <hyperlink ref="G12" location="CHTR!A1" display="CHTR!A1" xr:uid="{BFD3EDC8-2840-B541-B97F-164B68D63D49}"/>
    <hyperlink ref="G13" location="ADYEN!A1" display="ADYEN!A1" xr:uid="{BA9B2472-AF17-5746-9DBD-7408BAE55510}"/>
  </hyperlinks>
  <pageMargins left="0.7" right="0.7" top="0.75" bottom="0.75" header="0.3" footer="0.3"/>
  <pageSetup paperSize="9" orientation="portrait" r:id="rId29"/>
  <drawing r:id="rId30"/>
  <legacyDrawing r:id="rId3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FB5B1-0758-9B48-98F5-565765188AE4}">
  <sheetPr codeName="Sheet20"/>
  <dimension ref="B1:S30"/>
  <sheetViews>
    <sheetView showGridLines="0" zoomScale="138" zoomScaleNormal="13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93</v>
      </c>
      <c r="C2" s="31" t="s">
        <v>32</v>
      </c>
      <c r="D2" s="32"/>
      <c r="E2" s="33"/>
      <c r="F2" s="33"/>
      <c r="G2" s="33"/>
      <c r="H2" s="33"/>
      <c r="I2" s="33"/>
      <c r="J2" s="33"/>
      <c r="K2" s="33"/>
      <c r="L2" s="33"/>
      <c r="M2" s="33"/>
      <c r="N2" s="33"/>
      <c r="O2" s="33"/>
      <c r="P2" s="34"/>
      <c r="S2" s="3" t="s">
        <v>7</v>
      </c>
    </row>
    <row r="3" spans="2:19" ht="14" thickBot="1" x14ac:dyDescent="0.2">
      <c r="B3" s="35" t="s">
        <v>86</v>
      </c>
      <c r="C3" s="36"/>
      <c r="D3" s="37"/>
      <c r="F3" s="11" t="s">
        <v>91</v>
      </c>
      <c r="G3" s="12"/>
      <c r="H3" s="12"/>
      <c r="I3" s="46">
        <v>1</v>
      </c>
      <c r="P3" s="38"/>
    </row>
    <row r="4" spans="2:19" ht="29" thickBot="1" x14ac:dyDescent="0.2">
      <c r="B4" s="39" t="s">
        <v>64</v>
      </c>
      <c r="N4" s="40" t="s">
        <v>5</v>
      </c>
      <c r="O4" s="4" t="s">
        <v>0</v>
      </c>
      <c r="P4" s="38"/>
    </row>
    <row r="5" spans="2:19" x14ac:dyDescent="0.15">
      <c r="B5" s="9" t="s">
        <v>8</v>
      </c>
      <c r="C5" s="5" t="s">
        <v>95</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v>
      </c>
      <c r="P5" s="38" t="s">
        <v>1</v>
      </c>
      <c r="R5" s="1"/>
    </row>
    <row r="6" spans="2:19" x14ac:dyDescent="0.15">
      <c r="B6" s="9" t="s">
        <v>19</v>
      </c>
      <c r="C6" s="6">
        <v>4.5999999999999996</v>
      </c>
      <c r="D6" s="41">
        <f>C6*(1+$O$5)</f>
        <v>4.5999999999999996</v>
      </c>
      <c r="E6" s="41">
        <f>D6*(1+$O$5)</f>
        <v>4.5999999999999996</v>
      </c>
      <c r="F6" s="41">
        <f>E6*(1+$O$5)</f>
        <v>4.5999999999999996</v>
      </c>
      <c r="G6" s="41">
        <f>F6*(1+$O$5)</f>
        <v>4.5999999999999996</v>
      </c>
      <c r="H6" s="41">
        <f>G6*(1+$O$5)</f>
        <v>4.5999999999999996</v>
      </c>
      <c r="I6" s="41">
        <f>H6*(1+$O$6)</f>
        <v>4.5999999999999996</v>
      </c>
      <c r="J6" s="41">
        <f>I6*(1+$O$6)</f>
        <v>4.5999999999999996</v>
      </c>
      <c r="K6" s="41">
        <f>J6*(1+$O$6)</f>
        <v>4.5999999999999996</v>
      </c>
      <c r="L6" s="41">
        <f>K6*(1+$O$6)</f>
        <v>4.5999999999999996</v>
      </c>
      <c r="M6" s="41">
        <f>L6*(1+$O$6)</f>
        <v>4.5999999999999996</v>
      </c>
      <c r="N6" s="41">
        <f>L6*O8</f>
        <v>100.00399999999999</v>
      </c>
      <c r="O6" s="17">
        <v>0</v>
      </c>
      <c r="P6" s="27" t="s">
        <v>2</v>
      </c>
    </row>
    <row r="7" spans="2:19" x14ac:dyDescent="0.15">
      <c r="B7" s="9"/>
      <c r="C7" s="7" t="str">
        <f>CONCATENATE(R8,O7*100,S8)</f>
        <v>PV(4,6%)</v>
      </c>
      <c r="D7" s="41">
        <f>D6*(1+$O$7)^($D$5-D5-1)*$I$3</f>
        <v>4.3977055449330775</v>
      </c>
      <c r="E7" s="41">
        <f t="shared" ref="E7:M7" si="1">E6*(1+$O$7)^($D$5-E5-1)*$I$3</f>
        <v>4.2043074043337265</v>
      </c>
      <c r="F7" s="41">
        <f t="shared" si="1"/>
        <v>4.0194143444873101</v>
      </c>
      <c r="G7" s="41">
        <f t="shared" si="1"/>
        <v>3.8426523369859562</v>
      </c>
      <c r="H7" s="41">
        <f t="shared" si="1"/>
        <v>3.6736638020898238</v>
      </c>
      <c r="I7" s="41">
        <f t="shared" si="1"/>
        <v>3.5121068853631199</v>
      </c>
      <c r="J7" s="41">
        <f t="shared" si="1"/>
        <v>3.3576547661215295</v>
      </c>
      <c r="K7" s="41">
        <f t="shared" si="1"/>
        <v>3.2099949962920933</v>
      </c>
      <c r="L7" s="41">
        <f t="shared" si="1"/>
        <v>3.0688288683480813</v>
      </c>
      <c r="M7" s="41">
        <f t="shared" si="1"/>
        <v>2.9338708110402307</v>
      </c>
      <c r="N7" s="41">
        <f t="shared" ref="N7" si="2">N6*(1+$O$7)^($D$5-N5-1)</f>
        <v>63.782351432014622</v>
      </c>
      <c r="O7" s="17">
        <v>4.5999999999999999E-2</v>
      </c>
      <c r="P7" s="38" t="s">
        <v>3</v>
      </c>
    </row>
    <row r="8" spans="2:19" ht="14" thickBot="1" x14ac:dyDescent="0.2">
      <c r="B8" s="9"/>
      <c r="C8" s="8" t="s">
        <v>26</v>
      </c>
      <c r="D8" s="20">
        <f>SUM(D7:N7)</f>
        <v>100.00255119200958</v>
      </c>
      <c r="E8" s="21"/>
      <c r="F8" s="21"/>
      <c r="G8" s="21"/>
      <c r="H8" s="21"/>
      <c r="I8" s="21"/>
      <c r="J8" s="21"/>
      <c r="K8" s="21"/>
      <c r="L8" s="21"/>
      <c r="M8" s="21"/>
      <c r="N8" s="21"/>
      <c r="O8" s="18">
        <v>21.74</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Yield</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v>
      </c>
      <c r="P11" s="38" t="s">
        <v>1</v>
      </c>
    </row>
    <row r="12" spans="2:19" x14ac:dyDescent="0.15">
      <c r="B12" s="9" t="s">
        <v>18</v>
      </c>
      <c r="C12" s="6">
        <f>C6</f>
        <v>4.5999999999999996</v>
      </c>
      <c r="D12" s="41">
        <f>C12*(1+$O$11)</f>
        <v>4.5999999999999996</v>
      </c>
      <c r="E12" s="41">
        <f>D12*(1+$O$11)</f>
        <v>4.5999999999999996</v>
      </c>
      <c r="F12" s="41">
        <f>E12*(1+$O$11)</f>
        <v>4.5999999999999996</v>
      </c>
      <c r="G12" s="41">
        <f>F12*(1+$O$11)</f>
        <v>4.5999999999999996</v>
      </c>
      <c r="H12" s="41">
        <f>G12*(1+$O$11)</f>
        <v>4.5999999999999996</v>
      </c>
      <c r="I12" s="41">
        <f>H12*(1+$O$12)</f>
        <v>4.5999999999999996</v>
      </c>
      <c r="J12" s="41">
        <f>I12*(1+$O$12)</f>
        <v>4.5999999999999996</v>
      </c>
      <c r="K12" s="41">
        <f>J12*(1+$O$12)</f>
        <v>4.5999999999999996</v>
      </c>
      <c r="L12" s="41">
        <f>K12*(1+$O$12)</f>
        <v>4.5999999999999996</v>
      </c>
      <c r="M12" s="41">
        <f>L12*(1+$O$12)</f>
        <v>4.5999999999999996</v>
      </c>
      <c r="N12" s="41">
        <f>L12*O14</f>
        <v>100.00399999999999</v>
      </c>
      <c r="O12" s="17">
        <v>0</v>
      </c>
      <c r="P12" s="27" t="s">
        <v>2</v>
      </c>
    </row>
    <row r="13" spans="2:19" x14ac:dyDescent="0.15">
      <c r="B13" s="9">
        <f>B7</f>
        <v>0</v>
      </c>
      <c r="C13" s="7" t="str">
        <f>C7</f>
        <v>PV(4,6%)</v>
      </c>
      <c r="D13" s="41">
        <f>D12*(1+$O$13)^($D$11-D11-1)</f>
        <v>4.3977055449330775</v>
      </c>
      <c r="E13" s="41">
        <f t="shared" ref="E13:M13" si="4">E12*(1+$O$13)^($D$11-E11-1)</f>
        <v>4.2043074043337265</v>
      </c>
      <c r="F13" s="41">
        <f t="shared" si="4"/>
        <v>4.0194143444873101</v>
      </c>
      <c r="G13" s="41">
        <f t="shared" si="4"/>
        <v>3.8426523369859562</v>
      </c>
      <c r="H13" s="41">
        <f t="shared" si="4"/>
        <v>3.6736638020898238</v>
      </c>
      <c r="I13" s="41">
        <f t="shared" si="4"/>
        <v>3.5121068853631199</v>
      </c>
      <c r="J13" s="41">
        <f t="shared" si="4"/>
        <v>3.3576547661215295</v>
      </c>
      <c r="K13" s="41">
        <f t="shared" si="4"/>
        <v>3.2099949962920933</v>
      </c>
      <c r="L13" s="41">
        <f t="shared" si="4"/>
        <v>3.0688288683480813</v>
      </c>
      <c r="M13" s="41">
        <f t="shared" si="4"/>
        <v>2.9338708110402307</v>
      </c>
      <c r="N13" s="41">
        <f>N12*(1+$O$7)^($D$5-N11-1)</f>
        <v>63.782351432014622</v>
      </c>
      <c r="O13" s="17">
        <f>O7</f>
        <v>4.5999999999999999E-2</v>
      </c>
      <c r="P13" s="38" t="s">
        <v>3</v>
      </c>
    </row>
    <row r="14" spans="2:19" ht="14" thickBot="1" x14ac:dyDescent="0.2">
      <c r="B14" s="9"/>
      <c r="C14" s="8" t="s">
        <v>4</v>
      </c>
      <c r="D14" s="20">
        <f>SUM(D13:N13)</f>
        <v>100.00255119200958</v>
      </c>
      <c r="E14" s="21"/>
      <c r="F14" s="21"/>
      <c r="G14" s="21"/>
      <c r="H14" s="21"/>
      <c r="I14" s="21"/>
      <c r="J14" s="21"/>
      <c r="K14" s="21"/>
      <c r="L14" s="21"/>
      <c r="M14" s="21"/>
      <c r="N14" s="21"/>
      <c r="O14" s="18">
        <v>21.74</v>
      </c>
      <c r="P14" s="38" t="s">
        <v>20</v>
      </c>
    </row>
    <row r="15" spans="2:19" x14ac:dyDescent="0.15">
      <c r="B15" s="9"/>
      <c r="P15" s="38"/>
    </row>
    <row r="16" spans="2:19" ht="29" thickBot="1" x14ac:dyDescent="0.2">
      <c r="B16" s="9"/>
      <c r="N16" s="40" t="s">
        <v>5</v>
      </c>
      <c r="O16" s="4" t="s">
        <v>0</v>
      </c>
      <c r="P16" s="38"/>
    </row>
    <row r="17" spans="2:16" x14ac:dyDescent="0.15">
      <c r="B17" s="9" t="s">
        <v>10</v>
      </c>
      <c r="C17" s="5" t="str">
        <f>C11</f>
        <v>Yield</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9" t="s">
        <v>17</v>
      </c>
      <c r="C18" s="6">
        <f>C12</f>
        <v>4.5999999999999996</v>
      </c>
      <c r="D18" s="41">
        <f>C18*(1+$O$17)</f>
        <v>4.5999999999999996</v>
      </c>
      <c r="E18" s="41">
        <f>D18*(1+$O$17)</f>
        <v>4.5999999999999996</v>
      </c>
      <c r="F18" s="41">
        <f>E18*(1+$O$17)</f>
        <v>4.5999999999999996</v>
      </c>
      <c r="G18" s="41">
        <f>F18*(1+$O$17)</f>
        <v>4.5999999999999996</v>
      </c>
      <c r="H18" s="41">
        <f>G18*(1+$O$17)</f>
        <v>4.5999999999999996</v>
      </c>
      <c r="I18" s="41">
        <f>H18*(1+$O$18)</f>
        <v>4.5999999999999996</v>
      </c>
      <c r="J18" s="41">
        <f>I18*(1+$O$18)</f>
        <v>4.5999999999999996</v>
      </c>
      <c r="K18" s="41">
        <f>J18*(1+$O$18)</f>
        <v>4.5999999999999996</v>
      </c>
      <c r="L18" s="41">
        <f>K18*(1+$O$18)</f>
        <v>4.5999999999999996</v>
      </c>
      <c r="M18" s="41">
        <f>L18*(1+$O$18)</f>
        <v>4.5999999999999996</v>
      </c>
      <c r="N18" s="41">
        <f>L18*O20</f>
        <v>100.00399999999999</v>
      </c>
      <c r="O18" s="17">
        <v>0</v>
      </c>
      <c r="P18" s="27" t="s">
        <v>2</v>
      </c>
    </row>
    <row r="19" spans="2:16" x14ac:dyDescent="0.15">
      <c r="B19" s="9" t="s">
        <v>81</v>
      </c>
      <c r="C19" s="7" t="str">
        <f>C13</f>
        <v>PV(4,6%)</v>
      </c>
      <c r="D19" s="41">
        <f>D18*(1+$O$19)^($D$17-D17-1)*$I$3</f>
        <v>4.3977055449330775</v>
      </c>
      <c r="E19" s="41">
        <f t="shared" ref="E19:M19" si="6">E18*(1+$O$19)^($D$17-E17-1)*$I$3</f>
        <v>4.2043074043337265</v>
      </c>
      <c r="F19" s="41">
        <f t="shared" si="6"/>
        <v>4.0194143444873101</v>
      </c>
      <c r="G19" s="41">
        <f t="shared" si="6"/>
        <v>3.8426523369859562</v>
      </c>
      <c r="H19" s="41">
        <f t="shared" si="6"/>
        <v>3.6736638020898238</v>
      </c>
      <c r="I19" s="41">
        <f t="shared" si="6"/>
        <v>3.5121068853631199</v>
      </c>
      <c r="J19" s="41">
        <f t="shared" si="6"/>
        <v>3.3576547661215295</v>
      </c>
      <c r="K19" s="41">
        <f t="shared" si="6"/>
        <v>3.2099949962920933</v>
      </c>
      <c r="L19" s="41">
        <f t="shared" si="6"/>
        <v>3.0688288683480813</v>
      </c>
      <c r="M19" s="41">
        <f t="shared" si="6"/>
        <v>2.9338708110402307</v>
      </c>
      <c r="N19" s="41">
        <f t="shared" ref="N19" si="7">N18*(1+$O$19)^($D$17-N17-1)</f>
        <v>63.782351432014622</v>
      </c>
      <c r="O19" s="17">
        <f>O13</f>
        <v>4.5999999999999999E-2</v>
      </c>
      <c r="P19" s="38" t="s">
        <v>3</v>
      </c>
    </row>
    <row r="20" spans="2:16" ht="14" thickBot="1" x14ac:dyDescent="0.2">
      <c r="B20" s="9" t="s">
        <v>82</v>
      </c>
      <c r="C20" s="8" t="s">
        <v>4</v>
      </c>
      <c r="D20" s="20">
        <f>SUM(D19:N19)</f>
        <v>100.00255119200958</v>
      </c>
      <c r="E20" s="21"/>
      <c r="F20" s="21"/>
      <c r="G20" s="21"/>
      <c r="H20" s="21"/>
      <c r="I20" s="21"/>
      <c r="J20" s="21"/>
      <c r="K20" s="21"/>
      <c r="L20" s="21"/>
      <c r="M20" s="21"/>
      <c r="N20" s="21"/>
      <c r="O20" s="18">
        <v>21.74</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0.6</v>
      </c>
      <c r="E23" s="41">
        <f>D8</f>
        <v>100.00255119200958</v>
      </c>
      <c r="F23" s="22">
        <f>E23*D23</f>
        <v>60.001530715205746</v>
      </c>
      <c r="P23" s="38"/>
    </row>
    <row r="24" spans="2:16" x14ac:dyDescent="0.15">
      <c r="B24" s="9"/>
      <c r="C24" s="9" t="s">
        <v>15</v>
      </c>
      <c r="D24" s="44">
        <v>0.2</v>
      </c>
      <c r="E24" s="41">
        <f>D14</f>
        <v>100.00255119200958</v>
      </c>
      <c r="F24" s="22">
        <f>E24*D24</f>
        <v>20.000510238401915</v>
      </c>
      <c r="P24" s="38"/>
    </row>
    <row r="25" spans="2:16" ht="14" thickBot="1" x14ac:dyDescent="0.2">
      <c r="B25" s="9"/>
      <c r="C25" s="10" t="s">
        <v>28</v>
      </c>
      <c r="D25" s="44">
        <v>0.2</v>
      </c>
      <c r="E25" s="23">
        <f>D20</f>
        <v>100.00255119200958</v>
      </c>
      <c r="F25" s="24">
        <f>E25*D25</f>
        <v>20.000510238401915</v>
      </c>
      <c r="P25" s="38"/>
    </row>
    <row r="26" spans="2:16" ht="14" thickBot="1" x14ac:dyDescent="0.2">
      <c r="B26" s="9"/>
      <c r="C26" s="36" t="s">
        <v>87</v>
      </c>
      <c r="D26" s="36">
        <f>C3</f>
        <v>0</v>
      </c>
      <c r="E26" s="15" t="s">
        <v>11</v>
      </c>
      <c r="F26" s="16">
        <f>SUM(F23:F25)</f>
        <v>100.00255119200958</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21" priority="1" operator="containsText" text="overvalued">
      <formula>NOT(ISERROR(SEARCH("overvalued",D3)))</formula>
    </cfRule>
    <cfRule type="containsText" dxfId="20" priority="2" operator="containsText" text="undervalued">
      <formula>NOT(ISERROR(SEARCH("undervalued",D3)))</formula>
    </cfRule>
  </conditionalFormatting>
  <hyperlinks>
    <hyperlink ref="C30" r:id="rId1" xr:uid="{8524BB63-1970-5544-AA14-B8DCDB43EC69}"/>
    <hyperlink ref="B4" location="'COMPARATIVE TABLE'!A1" display="'COMPARATIVE TABLE'!A1" xr:uid="{49A6BCFE-FC71-FD45-BA98-79A669A2DE88}"/>
  </hyperlinks>
  <pageMargins left="0.7" right="0.7" top="0.78740157499999996" bottom="0.78740157499999996" header="0.3" footer="0.3"/>
  <pageSetup paperSize="9" orientation="portrait" r:id="rId2"/>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A1EBB-6204-304D-9B89-5430369B2F72}">
  <sheetPr codeName="Sheet21"/>
  <dimension ref="B1:S30"/>
  <sheetViews>
    <sheetView showGridLines="0" zoomScale="140" zoomScaleNormal="140"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75</v>
      </c>
      <c r="C2" s="31" t="s">
        <v>32</v>
      </c>
      <c r="D2" s="32"/>
      <c r="E2" s="33"/>
      <c r="F2" s="33"/>
      <c r="G2" s="33"/>
      <c r="H2" s="33"/>
      <c r="I2" s="33"/>
      <c r="J2" s="33"/>
      <c r="K2" s="33"/>
      <c r="L2" s="33"/>
      <c r="M2" s="33"/>
      <c r="N2" s="33"/>
      <c r="O2" s="33"/>
      <c r="P2" s="34"/>
      <c r="S2" s="3" t="s">
        <v>7</v>
      </c>
    </row>
    <row r="3" spans="2:19" ht="14" thickBot="1" x14ac:dyDescent="0.2">
      <c r="B3" s="35" t="s">
        <v>86</v>
      </c>
      <c r="C3" s="36">
        <f>'MKT CAP - Price'!C59</f>
        <v>0</v>
      </c>
      <c r="D3" s="37"/>
      <c r="F3" s="11" t="s">
        <v>91</v>
      </c>
      <c r="G3" s="12"/>
      <c r="H3" s="12"/>
      <c r="I3" s="46">
        <v>1</v>
      </c>
      <c r="P3" s="38"/>
    </row>
    <row r="4" spans="2:19" ht="29" thickBot="1" x14ac:dyDescent="0.2">
      <c r="B4" s="39" t="s">
        <v>64</v>
      </c>
      <c r="N4" s="40" t="s">
        <v>5</v>
      </c>
      <c r="O4" s="4" t="s">
        <v>0</v>
      </c>
      <c r="P4" s="38"/>
    </row>
    <row r="5" spans="2:19" x14ac:dyDescent="0.15">
      <c r="B5" s="9" t="s">
        <v>8</v>
      </c>
      <c r="C5" s="5" t="s">
        <v>83</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0.05</v>
      </c>
      <c r="P5" s="38" t="s">
        <v>1</v>
      </c>
      <c r="R5" s="1"/>
    </row>
    <row r="6" spans="2:19" x14ac:dyDescent="0.15">
      <c r="B6" s="9" t="s">
        <v>19</v>
      </c>
      <c r="C6" s="6">
        <v>7.08</v>
      </c>
      <c r="D6" s="41">
        <f>C6*(1+$O$5)</f>
        <v>7.4340000000000002</v>
      </c>
      <c r="E6" s="41">
        <f>D6*(1+$O$5)</f>
        <v>7.8057000000000007</v>
      </c>
      <c r="F6" s="41">
        <f>E6*(1+$O$5)</f>
        <v>8.1959850000000003</v>
      </c>
      <c r="G6" s="41">
        <f>F6*(1+$O$5)</f>
        <v>8.605784250000001</v>
      </c>
      <c r="H6" s="41">
        <f>G6*(1+$O$5)</f>
        <v>9.036073462500001</v>
      </c>
      <c r="I6" s="41">
        <f>H6*(1+$O$6)</f>
        <v>9.487877135625002</v>
      </c>
      <c r="J6" s="41">
        <f>I6*(1+$O$6)</f>
        <v>9.9622709924062534</v>
      </c>
      <c r="K6" s="41">
        <f>J6*(1+$O$6)</f>
        <v>10.460384542026567</v>
      </c>
      <c r="L6" s="41">
        <f>K6*(1+$O$6)</f>
        <v>10.983403769127897</v>
      </c>
      <c r="M6" s="41">
        <f>L6*(1+$O$6)</f>
        <v>11.532573957584292</v>
      </c>
      <c r="N6" s="41">
        <f>L6*O8</f>
        <v>274.58509422819742</v>
      </c>
      <c r="O6" s="17">
        <v>0.05</v>
      </c>
      <c r="P6" s="27" t="s">
        <v>2</v>
      </c>
    </row>
    <row r="7" spans="2:19" x14ac:dyDescent="0.15">
      <c r="B7" s="9"/>
      <c r="C7" s="7" t="str">
        <f>CONCATENATE(R8,O7*100,S8)</f>
        <v>PV(10%)</v>
      </c>
      <c r="D7" s="41">
        <f>D6*(1+$O$7)^($D$5-D5-1)*$I$3</f>
        <v>6.7581818181818178</v>
      </c>
      <c r="E7" s="41">
        <f t="shared" ref="E7:M7" si="1">E6*(1+$O$7)^($D$5-E5-1)*$I$3</f>
        <v>6.4509917355371904</v>
      </c>
      <c r="F7" s="41">
        <f t="shared" si="1"/>
        <v>6.1577648384673163</v>
      </c>
      <c r="G7" s="41">
        <f t="shared" si="1"/>
        <v>5.8778664367188025</v>
      </c>
      <c r="H7" s="41">
        <f t="shared" si="1"/>
        <v>5.61069068959522</v>
      </c>
      <c r="I7" s="41">
        <f t="shared" si="1"/>
        <v>5.3556592946136199</v>
      </c>
      <c r="J7" s="41">
        <f t="shared" si="1"/>
        <v>5.1122202357675457</v>
      </c>
      <c r="K7" s="41">
        <f t="shared" si="1"/>
        <v>4.8798465886872027</v>
      </c>
      <c r="L7" s="41">
        <f t="shared" si="1"/>
        <v>4.6580353801105119</v>
      </c>
      <c r="M7" s="41">
        <f t="shared" si="1"/>
        <v>4.4463064991963979</v>
      </c>
      <c r="N7" s="41">
        <f t="shared" ref="N7" si="2">N6*(1+$O$7)^($D$5-N5-1)</f>
        <v>105.86444045705709</v>
      </c>
      <c r="O7" s="17">
        <v>0.1</v>
      </c>
      <c r="P7" s="38" t="s">
        <v>3</v>
      </c>
    </row>
    <row r="8" spans="2:19" ht="14" thickBot="1" x14ac:dyDescent="0.2">
      <c r="B8" s="9"/>
      <c r="C8" s="8" t="s">
        <v>26</v>
      </c>
      <c r="D8" s="20">
        <f>SUM(D7:N7)</f>
        <v>161.1720039739327</v>
      </c>
      <c r="E8" s="21"/>
      <c r="F8" s="21"/>
      <c r="G8" s="21"/>
      <c r="H8" s="21"/>
      <c r="I8" s="21"/>
      <c r="J8" s="21"/>
      <c r="K8" s="21"/>
      <c r="L8" s="21"/>
      <c r="M8" s="21"/>
      <c r="N8" s="21"/>
      <c r="O8" s="18">
        <v>25</v>
      </c>
      <c r="P8" s="45"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 per share</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0.05</v>
      </c>
      <c r="P11" s="38" t="s">
        <v>1</v>
      </c>
    </row>
    <row r="12" spans="2:19" x14ac:dyDescent="0.15">
      <c r="B12" s="9" t="s">
        <v>18</v>
      </c>
      <c r="C12" s="6">
        <f>C6</f>
        <v>7.08</v>
      </c>
      <c r="D12" s="41">
        <f>C12*(1+$O$11)</f>
        <v>7.4340000000000002</v>
      </c>
      <c r="E12" s="41">
        <f>D12*(1+$O$11)</f>
        <v>7.8057000000000007</v>
      </c>
      <c r="F12" s="41">
        <f>E12*(1+$O$11)</f>
        <v>8.1959850000000003</v>
      </c>
      <c r="G12" s="41">
        <f>F12*(1+$O$11)</f>
        <v>8.605784250000001</v>
      </c>
      <c r="H12" s="41">
        <f>G12*(1+$O$11)</f>
        <v>9.036073462500001</v>
      </c>
      <c r="I12" s="41">
        <f>H12*(1+$O$12)</f>
        <v>9.487877135625002</v>
      </c>
      <c r="J12" s="41">
        <f>I12*(1+$O$12)</f>
        <v>9.9622709924062534</v>
      </c>
      <c r="K12" s="41">
        <f>J12*(1+$O$12)</f>
        <v>10.460384542026567</v>
      </c>
      <c r="L12" s="41">
        <f>K12*(1+$O$12)</f>
        <v>10.983403769127897</v>
      </c>
      <c r="M12" s="41">
        <f>L12*(1+$O$12)</f>
        <v>11.532573957584292</v>
      </c>
      <c r="N12" s="41">
        <f>L12*O14</f>
        <v>549.17018845639484</v>
      </c>
      <c r="O12" s="17">
        <v>0.05</v>
      </c>
      <c r="P12" s="27" t="s">
        <v>2</v>
      </c>
    </row>
    <row r="13" spans="2:19" x14ac:dyDescent="0.15">
      <c r="B13" s="9">
        <f>B7</f>
        <v>0</v>
      </c>
      <c r="C13" s="7" t="str">
        <f>C7</f>
        <v>PV(10%)</v>
      </c>
      <c r="D13" s="41">
        <f>D12*(1+$O$13)^($D$11-D11-1)*$I$3</f>
        <v>6.7581818181818178</v>
      </c>
      <c r="E13" s="41">
        <f t="shared" ref="E13:M13" si="4">E12*(1+$O$13)^($D$11-E11-1)*$I$3</f>
        <v>6.4509917355371904</v>
      </c>
      <c r="F13" s="41">
        <f t="shared" si="4"/>
        <v>6.1577648384673163</v>
      </c>
      <c r="G13" s="41">
        <f t="shared" si="4"/>
        <v>5.8778664367188025</v>
      </c>
      <c r="H13" s="41">
        <f t="shared" si="4"/>
        <v>5.61069068959522</v>
      </c>
      <c r="I13" s="41">
        <f t="shared" si="4"/>
        <v>5.3556592946136199</v>
      </c>
      <c r="J13" s="41">
        <f t="shared" si="4"/>
        <v>5.1122202357675457</v>
      </c>
      <c r="K13" s="41">
        <f t="shared" si="4"/>
        <v>4.8798465886872027</v>
      </c>
      <c r="L13" s="41">
        <f t="shared" si="4"/>
        <v>4.6580353801105119</v>
      </c>
      <c r="M13" s="41">
        <f t="shared" si="4"/>
        <v>4.4463064991963979</v>
      </c>
      <c r="N13" s="41">
        <f>N12*(1+$O$7)^($D$5-N11-1)</f>
        <v>211.72888091411417</v>
      </c>
      <c r="O13" s="17">
        <f>O7</f>
        <v>0.1</v>
      </c>
      <c r="P13" s="38" t="s">
        <v>3</v>
      </c>
    </row>
    <row r="14" spans="2:19" ht="14" thickBot="1" x14ac:dyDescent="0.2">
      <c r="B14" s="9"/>
      <c r="C14" s="8" t="s">
        <v>4</v>
      </c>
      <c r="D14" s="20">
        <f>SUM(D13:N13)</f>
        <v>267.03644443098977</v>
      </c>
      <c r="E14" s="21"/>
      <c r="F14" s="21"/>
      <c r="G14" s="21"/>
      <c r="H14" s="21"/>
      <c r="I14" s="21"/>
      <c r="J14" s="21"/>
      <c r="K14" s="21"/>
      <c r="L14" s="21"/>
      <c r="M14" s="21"/>
      <c r="N14" s="21"/>
      <c r="O14" s="18">
        <v>50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 per share</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0.04</v>
      </c>
      <c r="P17" s="38" t="s">
        <v>1</v>
      </c>
    </row>
    <row r="18" spans="2:16" x14ac:dyDescent="0.15">
      <c r="B18" s="9" t="s">
        <v>17</v>
      </c>
      <c r="C18" s="6">
        <f>C12</f>
        <v>7.08</v>
      </c>
      <c r="D18" s="41">
        <f>C18*(1+$O$17)</f>
        <v>7.3632</v>
      </c>
      <c r="E18" s="41">
        <f>D18*(1+$O$17)</f>
        <v>7.6577280000000005</v>
      </c>
      <c r="F18" s="41">
        <f>E18*(1+$O$17)</f>
        <v>7.9640371200000004</v>
      </c>
      <c r="G18" s="41">
        <f>F18*(1+$O$17)</f>
        <v>8.2825986048000004</v>
      </c>
      <c r="H18" s="41">
        <f>G18*(1+$O$17)</f>
        <v>8.6139025489920016</v>
      </c>
      <c r="I18" s="41">
        <f>H18*(1+$O$18)</f>
        <v>8.9584586509516821</v>
      </c>
      <c r="J18" s="41">
        <f>I18*(1+$O$18)</f>
        <v>9.3167969969897495</v>
      </c>
      <c r="K18" s="41">
        <f>J18*(1+$O$18)</f>
        <v>9.6894688768693396</v>
      </c>
      <c r="L18" s="41">
        <f>K18*(1+$O$18)</f>
        <v>10.077047631944113</v>
      </c>
      <c r="M18" s="41">
        <f>L18*(1+$O$18)</f>
        <v>10.480129537221877</v>
      </c>
      <c r="N18" s="41">
        <f>L18*O20</f>
        <v>201.54095263888226</v>
      </c>
      <c r="O18" s="17">
        <v>0.04</v>
      </c>
      <c r="P18" s="27" t="s">
        <v>2</v>
      </c>
    </row>
    <row r="19" spans="2:16" x14ac:dyDescent="0.15">
      <c r="B19" s="9" t="s">
        <v>81</v>
      </c>
      <c r="C19" s="7" t="str">
        <f>C13</f>
        <v>PV(10%)</v>
      </c>
      <c r="D19" s="41">
        <f>D18*(1+$O$19)^($D$17-D17-1)*$I$3</f>
        <v>6.6938181818181812</v>
      </c>
      <c r="E19" s="41">
        <f t="shared" ref="E19:M19" si="6">E18*(1+$O$19)^($D$17-E17-1)*$I$3</f>
        <v>6.3287008264462807</v>
      </c>
      <c r="F19" s="41">
        <f t="shared" si="6"/>
        <v>5.9834989631855731</v>
      </c>
      <c r="G19" s="41">
        <f t="shared" si="6"/>
        <v>5.6571262924663603</v>
      </c>
      <c r="H19" s="41">
        <f t="shared" si="6"/>
        <v>5.3485557674227406</v>
      </c>
      <c r="I19" s="41">
        <f t="shared" si="6"/>
        <v>5.0568163619269555</v>
      </c>
      <c r="J19" s="41">
        <f t="shared" si="6"/>
        <v>4.7809900149127564</v>
      </c>
      <c r="K19" s="41">
        <f t="shared" si="6"/>
        <v>4.5202087413720609</v>
      </c>
      <c r="L19" s="41">
        <f t="shared" si="6"/>
        <v>4.2736519009335847</v>
      </c>
      <c r="M19" s="41">
        <f t="shared" si="6"/>
        <v>4.040543615428116</v>
      </c>
      <c r="N19" s="41">
        <f t="shared" ref="N19" si="7">N18*(1+$O$19)^($D$17-N17-1)</f>
        <v>77.702761835156082</v>
      </c>
      <c r="O19" s="17">
        <f>O13</f>
        <v>0.1</v>
      </c>
      <c r="P19" s="38" t="s">
        <v>3</v>
      </c>
    </row>
    <row r="20" spans="2:16" ht="14" thickBot="1" x14ac:dyDescent="0.2">
      <c r="B20" s="9" t="s">
        <v>82</v>
      </c>
      <c r="C20" s="8" t="s">
        <v>4</v>
      </c>
      <c r="D20" s="20">
        <f>SUM(D19:N19)</f>
        <v>130.38667250106869</v>
      </c>
      <c r="E20" s="21"/>
      <c r="F20" s="21"/>
      <c r="G20" s="21"/>
      <c r="H20" s="21"/>
      <c r="I20" s="21"/>
      <c r="J20" s="21"/>
      <c r="K20" s="21"/>
      <c r="L20" s="21"/>
      <c r="M20" s="21"/>
      <c r="N20" s="21"/>
      <c r="O20" s="18">
        <v>20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0.4</v>
      </c>
      <c r="E23" s="41">
        <f>D8</f>
        <v>161.1720039739327</v>
      </c>
      <c r="F23" s="22">
        <f>E23*D23</f>
        <v>64.46880158957309</v>
      </c>
      <c r="P23" s="38"/>
    </row>
    <row r="24" spans="2:16" x14ac:dyDescent="0.15">
      <c r="B24" s="9"/>
      <c r="C24" s="9" t="s">
        <v>15</v>
      </c>
      <c r="D24" s="44">
        <v>0.3</v>
      </c>
      <c r="E24" s="41">
        <f>D14</f>
        <v>267.03644443098977</v>
      </c>
      <c r="F24" s="22">
        <f>E24*D24</f>
        <v>80.110933329296927</v>
      </c>
      <c r="P24" s="38"/>
    </row>
    <row r="25" spans="2:16" ht="14" thickBot="1" x14ac:dyDescent="0.2">
      <c r="B25" s="9"/>
      <c r="C25" s="10" t="s">
        <v>28</v>
      </c>
      <c r="D25" s="44">
        <v>0.3</v>
      </c>
      <c r="E25" s="23">
        <f>D20</f>
        <v>130.38667250106869</v>
      </c>
      <c r="F25" s="24">
        <f>E25*D25</f>
        <v>39.116001750320606</v>
      </c>
      <c r="P25" s="38"/>
    </row>
    <row r="26" spans="2:16" ht="14" thickBot="1" x14ac:dyDescent="0.2">
      <c r="B26" s="9"/>
      <c r="C26" s="36" t="s">
        <v>87</v>
      </c>
      <c r="D26" s="36">
        <f>C3</f>
        <v>0</v>
      </c>
      <c r="E26" s="15" t="s">
        <v>11</v>
      </c>
      <c r="F26" s="16">
        <f>SUM(F23:F25)</f>
        <v>183.69573666919064</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19" priority="1" operator="containsText" text="overvalued">
      <formula>NOT(ISERROR(SEARCH("overvalued",D3)))</formula>
    </cfRule>
    <cfRule type="containsText" dxfId="18" priority="2" operator="containsText" text="undervalued">
      <formula>NOT(ISERROR(SEARCH("undervalued",D3)))</formula>
    </cfRule>
  </conditionalFormatting>
  <hyperlinks>
    <hyperlink ref="C30" r:id="rId1" xr:uid="{30D32DEC-57F1-C148-957B-4DC7401200A1}"/>
    <hyperlink ref="B4" location="'COMPARATIVE TABLE'!A1" display="'COMPARATIVE TABLE'!A1" xr:uid="{0440DFD5-6ACE-E34D-9828-EDAE3980FF78}"/>
  </hyperlinks>
  <pageMargins left="0.7" right="0.7" top="0.78740157499999996" bottom="0.78740157499999996" header="0.3" footer="0.3"/>
  <pageSetup paperSize="9" orientation="portrait" r:id="rId2"/>
  <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F750-5AA5-B948-A7A2-1B43F30F4C33}">
  <sheetPr codeName="Sheet22"/>
  <dimension ref="B1:S30"/>
  <sheetViews>
    <sheetView showGridLines="0" zoomScaleNormal="100"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30</v>
      </c>
      <c r="C2" s="31" t="s">
        <v>32</v>
      </c>
      <c r="D2" s="32"/>
      <c r="E2" s="33"/>
      <c r="F2" s="33"/>
      <c r="G2" s="33"/>
      <c r="H2" s="33"/>
      <c r="I2" s="33"/>
      <c r="J2" s="33"/>
      <c r="K2" s="33"/>
      <c r="L2" s="33"/>
      <c r="M2" s="33"/>
      <c r="N2" s="33"/>
      <c r="O2" s="33"/>
      <c r="P2" s="34"/>
      <c r="S2" s="3" t="s">
        <v>7</v>
      </c>
    </row>
    <row r="3" spans="2:19" ht="14" thickBot="1" x14ac:dyDescent="0.2">
      <c r="B3" s="35" t="s">
        <v>86</v>
      </c>
      <c r="C3" s="36">
        <f>'MKT CAP - Price'!H26</f>
        <v>0</v>
      </c>
      <c r="D3" s="37"/>
      <c r="F3" s="11" t="s">
        <v>91</v>
      </c>
      <c r="G3" s="12"/>
      <c r="H3" s="12"/>
      <c r="I3" s="46">
        <v>1</v>
      </c>
      <c r="P3" s="38"/>
    </row>
    <row r="4" spans="2:19" ht="29" thickBot="1" x14ac:dyDescent="0.2">
      <c r="B4" s="39" t="s">
        <v>64</v>
      </c>
      <c r="N4" s="40" t="s">
        <v>5</v>
      </c>
      <c r="O4" s="4" t="s">
        <v>0</v>
      </c>
      <c r="P4" s="38"/>
    </row>
    <row r="5" spans="2:19" x14ac:dyDescent="0.15">
      <c r="B5" s="9" t="s">
        <v>8</v>
      </c>
      <c r="C5" s="5" t="s">
        <v>94</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0.04</v>
      </c>
      <c r="P5" s="38" t="s">
        <v>1</v>
      </c>
      <c r="R5" s="1"/>
    </row>
    <row r="6" spans="2:19" x14ac:dyDescent="0.15">
      <c r="B6" s="9" t="s">
        <v>19</v>
      </c>
      <c r="C6" s="6">
        <v>3</v>
      </c>
      <c r="D6" s="41">
        <f>C6*(1+$O$5)</f>
        <v>3.12</v>
      </c>
      <c r="E6" s="41">
        <f>D6*(1+$O$5)</f>
        <v>3.2448000000000001</v>
      </c>
      <c r="F6" s="41">
        <f>E6*(1+$O$5)</f>
        <v>3.3745920000000003</v>
      </c>
      <c r="G6" s="41">
        <f>F6*(1+$O$5)</f>
        <v>3.5095756800000002</v>
      </c>
      <c r="H6" s="41">
        <f>G6*(1+$O$5)</f>
        <v>3.6499587072000002</v>
      </c>
      <c r="I6" s="41">
        <f>H6*(1+$O$6)</f>
        <v>3.7959570554880004</v>
      </c>
      <c r="J6" s="41">
        <f>I6*(1+$O$6)</f>
        <v>3.9477953377075208</v>
      </c>
      <c r="K6" s="41">
        <f>J6*(1+$O$6)</f>
        <v>4.1057071512158219</v>
      </c>
      <c r="L6" s="41">
        <f>K6*(1+$O$6)</f>
        <v>4.2699354372644551</v>
      </c>
      <c r="M6" s="41">
        <f>L6*(1+$O$6)</f>
        <v>4.4407328547550335</v>
      </c>
      <c r="N6" s="41">
        <f>L6*O8</f>
        <v>85.398708745289099</v>
      </c>
      <c r="O6" s="17">
        <v>0.04</v>
      </c>
      <c r="P6" s="27" t="s">
        <v>2</v>
      </c>
    </row>
    <row r="7" spans="2:19" x14ac:dyDescent="0.15">
      <c r="B7" s="9"/>
      <c r="C7" s="7" t="str">
        <f>CONCATENATE(R8,O7*100,S8)</f>
        <v>PV(10%)</v>
      </c>
      <c r="D7" s="41">
        <f>D6*(1+$O$7)^($D$5-D5-1)*$I$3</f>
        <v>2.8363636363636364</v>
      </c>
      <c r="E7" s="41">
        <f t="shared" ref="E7:M7" si="1">E6*(1+$O$7)^($D$5-E5-1)*$I$3</f>
        <v>2.6816528925619831</v>
      </c>
      <c r="F7" s="41">
        <f t="shared" si="1"/>
        <v>2.5353809166040566</v>
      </c>
      <c r="G7" s="41">
        <f t="shared" si="1"/>
        <v>2.3970874120620174</v>
      </c>
      <c r="H7" s="41">
        <f t="shared" si="1"/>
        <v>2.2663371895859066</v>
      </c>
      <c r="I7" s="41">
        <f t="shared" si="1"/>
        <v>2.1427187974266757</v>
      </c>
      <c r="J7" s="41">
        <f t="shared" si="1"/>
        <v>2.0258432266579476</v>
      </c>
      <c r="K7" s="41">
        <f t="shared" si="1"/>
        <v>1.9153426870220598</v>
      </c>
      <c r="L7" s="41">
        <f t="shared" si="1"/>
        <v>1.8108694495481292</v>
      </c>
      <c r="M7" s="41">
        <f t="shared" si="1"/>
        <v>1.7120947523000494</v>
      </c>
      <c r="N7" s="41">
        <f t="shared" ref="N7" si="2">N6*(1+$O$7)^($D$5-N5-1)</f>
        <v>32.924899082693258</v>
      </c>
      <c r="O7" s="17">
        <v>0.1</v>
      </c>
      <c r="P7" s="38" t="s">
        <v>3</v>
      </c>
    </row>
    <row r="8" spans="2:19" ht="14" thickBot="1" x14ac:dyDescent="0.2">
      <c r="B8" s="9"/>
      <c r="C8" s="8" t="s">
        <v>26</v>
      </c>
      <c r="D8" s="20">
        <f>SUM(D7:N7)</f>
        <v>55.248590042825725</v>
      </c>
      <c r="E8" s="21"/>
      <c r="F8" s="21"/>
      <c r="G8" s="21"/>
      <c r="H8" s="21"/>
      <c r="I8" s="21"/>
      <c r="J8" s="21"/>
      <c r="K8" s="21"/>
      <c r="L8" s="21"/>
      <c r="M8" s="21"/>
      <c r="N8" s="21"/>
      <c r="O8" s="18">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 per share CHF</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0.06</v>
      </c>
      <c r="P11" s="38" t="s">
        <v>1</v>
      </c>
    </row>
    <row r="12" spans="2:19" x14ac:dyDescent="0.15">
      <c r="B12" s="9" t="s">
        <v>18</v>
      </c>
      <c r="C12" s="6">
        <f>C6</f>
        <v>3</v>
      </c>
      <c r="D12" s="41">
        <f>C12*(1+$O$11)</f>
        <v>3.18</v>
      </c>
      <c r="E12" s="41">
        <f>D12*(1+$O$11)</f>
        <v>3.3708000000000005</v>
      </c>
      <c r="F12" s="41">
        <f>E12*(1+$O$11)</f>
        <v>3.5730480000000009</v>
      </c>
      <c r="G12" s="41">
        <f>F12*(1+$O$11)</f>
        <v>3.7874308800000009</v>
      </c>
      <c r="H12" s="41">
        <f>G12*(1+$O$11)</f>
        <v>4.0146767328000008</v>
      </c>
      <c r="I12" s="41">
        <f>H12*(1+$O$12)</f>
        <v>4.2555573367680015</v>
      </c>
      <c r="J12" s="41">
        <f>I12*(1+$O$12)</f>
        <v>4.5108907769740823</v>
      </c>
      <c r="K12" s="41">
        <f>J12*(1+$O$12)</f>
        <v>4.7815442235925278</v>
      </c>
      <c r="L12" s="41">
        <f>K12*(1+$O$12)</f>
        <v>5.0684368770080797</v>
      </c>
      <c r="M12" s="41">
        <f>L12*(1+$O$12)</f>
        <v>5.3725430896285644</v>
      </c>
      <c r="N12" s="41">
        <f>L12*O14</f>
        <v>126.71092192520199</v>
      </c>
      <c r="O12" s="17">
        <v>0.06</v>
      </c>
      <c r="P12" s="27" t="s">
        <v>2</v>
      </c>
    </row>
    <row r="13" spans="2:19" x14ac:dyDescent="0.15">
      <c r="B13" s="9">
        <f>B7</f>
        <v>0</v>
      </c>
      <c r="C13" s="7" t="str">
        <f>C7</f>
        <v>PV(10%)</v>
      </c>
      <c r="D13" s="41">
        <f>D12*(1+$O$13)^($D$11-D11-1)*$I$3</f>
        <v>2.8909090909090911</v>
      </c>
      <c r="E13" s="41">
        <f t="shared" ref="E13:M13" si="4">E12*(1+$O$13)^($D$11-E11-1)</f>
        <v>2.7857851239669422</v>
      </c>
      <c r="F13" s="41">
        <f t="shared" si="4"/>
        <v>2.6844838467317804</v>
      </c>
      <c r="G13" s="41">
        <f t="shared" si="4"/>
        <v>2.5868662523051702</v>
      </c>
      <c r="H13" s="41">
        <f t="shared" si="4"/>
        <v>2.492798388584982</v>
      </c>
      <c r="I13" s="41">
        <f t="shared" si="4"/>
        <v>2.4021511744546196</v>
      </c>
      <c r="J13" s="41">
        <f t="shared" si="4"/>
        <v>2.3148002226562694</v>
      </c>
      <c r="K13" s="41">
        <f t="shared" si="4"/>
        <v>2.2306256691051325</v>
      </c>
      <c r="L13" s="41">
        <f t="shared" si="4"/>
        <v>2.1495120084104005</v>
      </c>
      <c r="M13" s="41">
        <f t="shared" si="4"/>
        <v>2.071347935377295</v>
      </c>
      <c r="N13" s="41">
        <f>N12*(1+$O$7)^($D$5-N11-1)</f>
        <v>48.852545645690917</v>
      </c>
      <c r="O13" s="17">
        <f>O7</f>
        <v>0.1</v>
      </c>
      <c r="P13" s="38" t="s">
        <v>3</v>
      </c>
    </row>
    <row r="14" spans="2:19" ht="14" thickBot="1" x14ac:dyDescent="0.2">
      <c r="B14" s="9"/>
      <c r="C14" s="8" t="s">
        <v>4</v>
      </c>
      <c r="D14" s="20">
        <f>SUM(D13:N13)</f>
        <v>73.461825358192598</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 per share CHF</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0.02</v>
      </c>
      <c r="P17" s="38" t="s">
        <v>1</v>
      </c>
    </row>
    <row r="18" spans="2:16" x14ac:dyDescent="0.15">
      <c r="B18" s="9" t="s">
        <v>17</v>
      </c>
      <c r="C18" s="6">
        <f>C12</f>
        <v>3</v>
      </c>
      <c r="D18" s="41">
        <f>C18*(1+$O$17)</f>
        <v>3.06</v>
      </c>
      <c r="E18" s="41">
        <f>D18*(1+$O$17)</f>
        <v>3.1212</v>
      </c>
      <c r="F18" s="41">
        <f>E18*(1+$O$17)</f>
        <v>3.183624</v>
      </c>
      <c r="G18" s="41">
        <f>F18*(1+$O$17)</f>
        <v>3.2472964800000002</v>
      </c>
      <c r="H18" s="41">
        <f>G18*(1+$O$17)</f>
        <v>3.3122424096</v>
      </c>
      <c r="I18" s="41">
        <f>H18*(1+$O$18)</f>
        <v>3.378487257792</v>
      </c>
      <c r="J18" s="41">
        <f>I18*(1+$O$18)</f>
        <v>3.4460570029478399</v>
      </c>
      <c r="K18" s="41">
        <f>J18*(1+$O$18)</f>
        <v>3.5149781430067968</v>
      </c>
      <c r="L18" s="41">
        <f>K18*(1+$O$18)</f>
        <v>3.585277705866933</v>
      </c>
      <c r="M18" s="41">
        <f>L18*(1+$O$18)</f>
        <v>3.6569832599842718</v>
      </c>
      <c r="N18" s="41">
        <f>L18*O20</f>
        <v>53.779165588003991</v>
      </c>
      <c r="O18" s="17">
        <v>0.02</v>
      </c>
      <c r="P18" s="27" t="s">
        <v>2</v>
      </c>
    </row>
    <row r="19" spans="2:16" x14ac:dyDescent="0.15">
      <c r="B19" s="9" t="s">
        <v>81</v>
      </c>
      <c r="C19" s="7" t="str">
        <f>C13</f>
        <v>PV(10%)</v>
      </c>
      <c r="D19" s="41">
        <f>D18*(1+$O$19)^($D$17-D17-1)*$I$3</f>
        <v>2.7818181818181817</v>
      </c>
      <c r="E19" s="41">
        <f t="shared" ref="E19:M19" si="6">E18*(1+$O$19)^($D$17-E17-1)*$I$3</f>
        <v>2.5795041322314045</v>
      </c>
      <c r="F19" s="41">
        <f t="shared" si="6"/>
        <v>2.3919038317054837</v>
      </c>
      <c r="G19" s="41">
        <f t="shared" si="6"/>
        <v>2.2179471893996308</v>
      </c>
      <c r="H19" s="41">
        <f t="shared" si="6"/>
        <v>2.0566419392614752</v>
      </c>
      <c r="I19" s="41">
        <f t="shared" si="6"/>
        <v>1.907067980042459</v>
      </c>
      <c r="J19" s="41">
        <f t="shared" si="6"/>
        <v>1.7683721269484616</v>
      </c>
      <c r="K19" s="41">
        <f t="shared" si="6"/>
        <v>1.6397632449885735</v>
      </c>
      <c r="L19" s="41">
        <f t="shared" si="6"/>
        <v>1.5205077362621318</v>
      </c>
      <c r="M19" s="41">
        <f t="shared" si="6"/>
        <v>1.4099253554430677</v>
      </c>
      <c r="N19" s="41">
        <f t="shared" ref="N19" si="7">N18*(1+$O$19)^($D$17-N17-1)</f>
        <v>20.734196403574522</v>
      </c>
      <c r="O19" s="17">
        <f>O13</f>
        <v>0.1</v>
      </c>
      <c r="P19" s="38" t="s">
        <v>3</v>
      </c>
    </row>
    <row r="20" spans="2:16" ht="14" thickBot="1" x14ac:dyDescent="0.2">
      <c r="B20" s="9" t="s">
        <v>82</v>
      </c>
      <c r="C20" s="8" t="s">
        <v>4</v>
      </c>
      <c r="D20" s="20">
        <f>SUM(D19:N19)</f>
        <v>41.007648121675388</v>
      </c>
      <c r="E20" s="21"/>
      <c r="F20" s="21"/>
      <c r="G20" s="21"/>
      <c r="H20" s="21"/>
      <c r="I20" s="21"/>
      <c r="J20" s="21"/>
      <c r="K20" s="21"/>
      <c r="L20" s="21"/>
      <c r="M20" s="21"/>
      <c r="N20" s="21"/>
      <c r="O20" s="18">
        <v>15</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0.6</v>
      </c>
      <c r="E23" s="41">
        <f>D8</f>
        <v>55.248590042825725</v>
      </c>
      <c r="F23" s="22">
        <f>E23*D23</f>
        <v>33.149154025695431</v>
      </c>
      <c r="P23" s="38"/>
    </row>
    <row r="24" spans="2:16" x14ac:dyDescent="0.15">
      <c r="B24" s="9"/>
      <c r="C24" s="9" t="s">
        <v>15</v>
      </c>
      <c r="D24" s="44">
        <v>0.3</v>
      </c>
      <c r="E24" s="41">
        <f>D14</f>
        <v>73.461825358192598</v>
      </c>
      <c r="F24" s="22">
        <f>E24*D24</f>
        <v>22.03854760745778</v>
      </c>
      <c r="P24" s="38"/>
    </row>
    <row r="25" spans="2:16" ht="14" thickBot="1" x14ac:dyDescent="0.2">
      <c r="B25" s="9"/>
      <c r="C25" s="10" t="s">
        <v>28</v>
      </c>
      <c r="D25" s="44">
        <v>0.1</v>
      </c>
      <c r="E25" s="23">
        <f>D20</f>
        <v>41.007648121675388</v>
      </c>
      <c r="F25" s="24">
        <f>E25*D25</f>
        <v>4.1007648121675393</v>
      </c>
      <c r="P25" s="38"/>
    </row>
    <row r="26" spans="2:16" ht="14" thickBot="1" x14ac:dyDescent="0.2">
      <c r="B26" s="9"/>
      <c r="C26" s="36" t="s">
        <v>87</v>
      </c>
      <c r="D26" s="36">
        <f>C3</f>
        <v>0</v>
      </c>
      <c r="E26" s="15" t="s">
        <v>11</v>
      </c>
      <c r="F26" s="16">
        <f>SUM(F23:F25)</f>
        <v>59.288466445320751</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17" priority="1" operator="containsText" text="overvalued">
      <formula>NOT(ISERROR(SEARCH("overvalued",D3)))</formula>
    </cfRule>
    <cfRule type="containsText" dxfId="16" priority="2" operator="containsText" text="undervalued">
      <formula>NOT(ISERROR(SEARCH("undervalued",D3)))</formula>
    </cfRule>
  </conditionalFormatting>
  <hyperlinks>
    <hyperlink ref="C30" r:id="rId1" xr:uid="{09B19B6A-2F21-044F-8890-2D96296B2C1B}"/>
    <hyperlink ref="B4" location="'COMPARATIVE TABLE'!A1" display="'COMPARATIVE TABLE'!A1" xr:uid="{8C41963E-6D40-C049-A1DF-EA256D95CD83}"/>
  </hyperlinks>
  <pageMargins left="0.7" right="0.7" top="0.78740157499999996" bottom="0.78740157499999996" header="0.3" footer="0.3"/>
  <pageSetup paperSize="9" orientation="portrait" r:id="rId2"/>
  <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0B447-2B3A-4A4B-8564-27F715165170}">
  <sheetPr codeName="Sheet23"/>
  <dimension ref="B1:S30"/>
  <sheetViews>
    <sheetView showGridLines="0" zoomScale="141" zoomScaleNormal="141"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74</v>
      </c>
      <c r="C2" s="31" t="s">
        <v>32</v>
      </c>
      <c r="D2" s="32"/>
      <c r="E2" s="33"/>
      <c r="F2" s="33"/>
      <c r="G2" s="33"/>
      <c r="H2" s="33"/>
      <c r="I2" s="33"/>
      <c r="J2" s="33"/>
      <c r="K2" s="33"/>
      <c r="L2" s="33"/>
      <c r="M2" s="33"/>
      <c r="N2" s="33"/>
      <c r="O2" s="33"/>
      <c r="P2" s="34"/>
      <c r="S2" s="3" t="s">
        <v>7</v>
      </c>
    </row>
    <row r="3" spans="2:19" ht="14" thickBot="1" x14ac:dyDescent="0.2">
      <c r="B3" s="35" t="s">
        <v>86</v>
      </c>
      <c r="C3" s="36">
        <f>'MKT CAP - Price'!C93</f>
        <v>0</v>
      </c>
      <c r="D3" s="37"/>
      <c r="F3" s="11" t="s">
        <v>91</v>
      </c>
      <c r="G3" s="12"/>
      <c r="H3" s="12"/>
      <c r="I3" s="46">
        <v>0.2</v>
      </c>
      <c r="P3" s="38"/>
    </row>
    <row r="4" spans="2:19" ht="29" thickBot="1" x14ac:dyDescent="0.2">
      <c r="B4" s="39" t="s">
        <v>64</v>
      </c>
      <c r="N4" s="40" t="s">
        <v>5</v>
      </c>
      <c r="O4" s="4" t="s">
        <v>0</v>
      </c>
      <c r="P4" s="38"/>
    </row>
    <row r="5" spans="2:19" x14ac:dyDescent="0.15">
      <c r="B5" s="9" t="s">
        <v>8</v>
      </c>
      <c r="C5" s="5" t="s">
        <v>120</v>
      </c>
      <c r="D5" s="19">
        <v>2026</v>
      </c>
      <c r="E5" s="19">
        <f t="shared" ref="E5:M5" si="0">D5+1</f>
        <v>2027</v>
      </c>
      <c r="F5" s="19">
        <f t="shared" si="0"/>
        <v>2028</v>
      </c>
      <c r="G5" s="19">
        <f t="shared" si="0"/>
        <v>2029</v>
      </c>
      <c r="H5" s="19">
        <f t="shared" si="0"/>
        <v>2030</v>
      </c>
      <c r="I5" s="19">
        <f t="shared" si="0"/>
        <v>2031</v>
      </c>
      <c r="J5" s="19">
        <f t="shared" si="0"/>
        <v>2032</v>
      </c>
      <c r="K5" s="19">
        <f t="shared" si="0"/>
        <v>2033</v>
      </c>
      <c r="L5" s="19">
        <f t="shared" si="0"/>
        <v>2034</v>
      </c>
      <c r="M5" s="19">
        <f t="shared" si="0"/>
        <v>2035</v>
      </c>
      <c r="N5" s="19">
        <v>2035</v>
      </c>
      <c r="O5" s="17">
        <v>0.05</v>
      </c>
      <c r="P5" s="38" t="s">
        <v>1</v>
      </c>
      <c r="R5" s="1"/>
    </row>
    <row r="6" spans="2:19" x14ac:dyDescent="0.15">
      <c r="B6" s="9" t="s">
        <v>19</v>
      </c>
      <c r="C6" s="6">
        <v>3.73</v>
      </c>
      <c r="D6" s="41">
        <f>C6*(1+$O$5)</f>
        <v>3.9165000000000001</v>
      </c>
      <c r="E6" s="41">
        <f>D6*(1+$O$5)</f>
        <v>4.1123250000000002</v>
      </c>
      <c r="F6" s="41">
        <f>E6*(1+$O$5)</f>
        <v>4.3179412500000005</v>
      </c>
      <c r="G6" s="41">
        <f>F6*(1+$O$5)</f>
        <v>4.5338383125000004</v>
      </c>
      <c r="H6" s="41">
        <f>G6*(1+$O$5)</f>
        <v>4.7605302281250008</v>
      </c>
      <c r="I6" s="41">
        <f>H6*(1+$O$6)</f>
        <v>4.9985567395312511</v>
      </c>
      <c r="J6" s="41">
        <f>I6*(1+$O$6)</f>
        <v>5.2484845765078143</v>
      </c>
      <c r="K6" s="41">
        <f>J6*(1+$O$6)</f>
        <v>5.5109088053332052</v>
      </c>
      <c r="L6" s="41">
        <f>K6*(1+$O$6)</f>
        <v>5.7864542455998658</v>
      </c>
      <c r="M6" s="41">
        <f>L6*(1+$O$6)</f>
        <v>6.0757769578798593</v>
      </c>
      <c r="N6" s="41">
        <f>L6*O8</f>
        <v>86.796813683997982</v>
      </c>
      <c r="O6" s="17">
        <v>0.05</v>
      </c>
      <c r="P6" s="27" t="s">
        <v>2</v>
      </c>
    </row>
    <row r="7" spans="2:19" x14ac:dyDescent="0.15">
      <c r="B7" s="9"/>
      <c r="C7" s="7" t="str">
        <f>CONCATENATE(R8,O7*100,S8)</f>
        <v>PV(10%)</v>
      </c>
      <c r="D7" s="41">
        <f>D6*(1+$O$7)^($D$5-D5-1)*$I$3</f>
        <v>0.71209090909090911</v>
      </c>
      <c r="E7" s="41">
        <f t="shared" ref="E7:M7" si="1">E6*(1+$O$7)^($D$5-E5-1)*$I$3</f>
        <v>0.67972314049586779</v>
      </c>
      <c r="F7" s="41">
        <f t="shared" si="1"/>
        <v>0.64882663410969188</v>
      </c>
      <c r="G7" s="41">
        <f t="shared" si="1"/>
        <v>0.61933451437743314</v>
      </c>
      <c r="H7" s="41">
        <f t="shared" si="1"/>
        <v>0.59118294554209527</v>
      </c>
      <c r="I7" s="41">
        <f t="shared" si="1"/>
        <v>0.56431099347199998</v>
      </c>
      <c r="J7" s="41">
        <f t="shared" si="1"/>
        <v>0.53866049376872727</v>
      </c>
      <c r="K7" s="41">
        <f t="shared" si="1"/>
        <v>0.51417592587014871</v>
      </c>
      <c r="L7" s="41">
        <f t="shared" si="1"/>
        <v>0.49080429287605115</v>
      </c>
      <c r="M7" s="41">
        <f t="shared" si="1"/>
        <v>0.46849500683623058</v>
      </c>
      <c r="N7" s="41">
        <f t="shared" ref="N7" si="2">N6*(1+$O$7)^($D$5-N5-1)</f>
        <v>33.463929059730752</v>
      </c>
      <c r="O7" s="17">
        <v>0.1</v>
      </c>
      <c r="P7" s="38" t="s">
        <v>3</v>
      </c>
    </row>
    <row r="8" spans="2:19" ht="14" thickBot="1" x14ac:dyDescent="0.2">
      <c r="B8" s="9"/>
      <c r="C8" s="8" t="s">
        <v>26</v>
      </c>
      <c r="D8" s="20">
        <f>SUM(D7:N7)</f>
        <v>39.291533916169911</v>
      </c>
      <c r="E8" s="21"/>
      <c r="F8" s="21"/>
      <c r="G8" s="21"/>
      <c r="H8" s="21"/>
      <c r="I8" s="21"/>
      <c r="J8" s="21"/>
      <c r="K8" s="21"/>
      <c r="L8" s="21"/>
      <c r="M8" s="21"/>
      <c r="N8" s="21"/>
      <c r="O8" s="18">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67" t="s">
        <v>9</v>
      </c>
      <c r="C11" s="5" t="str">
        <f>C5</f>
        <v>EPS</v>
      </c>
      <c r="D11" s="19">
        <f>D5</f>
        <v>2026</v>
      </c>
      <c r="E11" s="19">
        <f t="shared" ref="E11:M11" si="3">D11+1</f>
        <v>2027</v>
      </c>
      <c r="F11" s="19">
        <f t="shared" si="3"/>
        <v>2028</v>
      </c>
      <c r="G11" s="19">
        <f t="shared" si="3"/>
        <v>2029</v>
      </c>
      <c r="H11" s="19">
        <f t="shared" si="3"/>
        <v>2030</v>
      </c>
      <c r="I11" s="19">
        <f t="shared" si="3"/>
        <v>2031</v>
      </c>
      <c r="J11" s="19">
        <f t="shared" si="3"/>
        <v>2032</v>
      </c>
      <c r="K11" s="19">
        <f t="shared" si="3"/>
        <v>2033</v>
      </c>
      <c r="L11" s="19">
        <f t="shared" si="3"/>
        <v>2034</v>
      </c>
      <c r="M11" s="19">
        <f t="shared" si="3"/>
        <v>2035</v>
      </c>
      <c r="N11" s="19">
        <f>N5</f>
        <v>2035</v>
      </c>
      <c r="O11" s="17">
        <v>0.08</v>
      </c>
      <c r="P11" s="38" t="s">
        <v>1</v>
      </c>
    </row>
    <row r="12" spans="2:19" x14ac:dyDescent="0.15">
      <c r="B12" s="67" t="s">
        <v>18</v>
      </c>
      <c r="C12" s="6">
        <f>C6</f>
        <v>3.73</v>
      </c>
      <c r="D12" s="41">
        <f>C12*(1+$O$11)</f>
        <v>4.0284000000000004</v>
      </c>
      <c r="E12" s="41">
        <f>D12*(1+$O$11)</f>
        <v>4.3506720000000003</v>
      </c>
      <c r="F12" s="41">
        <f>E12*(1+$O$11)</f>
        <v>4.6987257600000003</v>
      </c>
      <c r="G12" s="41">
        <f>F12*(1+$O$11)</f>
        <v>5.0746238208000003</v>
      </c>
      <c r="H12" s="41">
        <f>G12*(1+$O$11)</f>
        <v>5.4805937264640008</v>
      </c>
      <c r="I12" s="41">
        <f>H12*(1+$O$12)</f>
        <v>5.9190412245811208</v>
      </c>
      <c r="J12" s="41">
        <f>I12*(1+$O$12)</f>
        <v>6.3925645225476107</v>
      </c>
      <c r="K12" s="41">
        <f>J12*(1+$O$12)</f>
        <v>6.90396968435142</v>
      </c>
      <c r="L12" s="41">
        <f>K12*(1+$O$12)</f>
        <v>7.4562872590995344</v>
      </c>
      <c r="M12" s="41">
        <f>L12*(1+$O$12)</f>
        <v>8.0527902398274982</v>
      </c>
      <c r="N12" s="41">
        <f>L12*O14</f>
        <v>223.68861777298602</v>
      </c>
      <c r="O12" s="17">
        <v>0.08</v>
      </c>
      <c r="P12" s="27" t="s">
        <v>2</v>
      </c>
    </row>
    <row r="13" spans="2:19" x14ac:dyDescent="0.15">
      <c r="B13" s="9">
        <f>B7</f>
        <v>0</v>
      </c>
      <c r="C13" s="7" t="str">
        <f>C7</f>
        <v>PV(10%)</v>
      </c>
      <c r="D13" s="41">
        <f>D12*(1+$O$13)^($D$11-D11-1)</f>
        <v>3.6621818181818186</v>
      </c>
      <c r="E13" s="41">
        <f t="shared" ref="E13:M13" si="4">E12*(1+$O$13)^($D$11-E11-1)</f>
        <v>3.5955966942148758</v>
      </c>
      <c r="F13" s="41">
        <f t="shared" si="4"/>
        <v>3.530222208865514</v>
      </c>
      <c r="G13" s="41">
        <f t="shared" si="4"/>
        <v>3.4660363505225047</v>
      </c>
      <c r="H13" s="41">
        <f t="shared" si="4"/>
        <v>3.4030175077857314</v>
      </c>
      <c r="I13" s="41">
        <f t="shared" si="4"/>
        <v>3.3411444621896274</v>
      </c>
      <c r="J13" s="41">
        <f t="shared" si="4"/>
        <v>3.2803963810589063</v>
      </c>
      <c r="K13" s="41">
        <f t="shared" si="4"/>
        <v>3.2207528104941994</v>
      </c>
      <c r="L13" s="41">
        <f t="shared" si="4"/>
        <v>3.1621936684852141</v>
      </c>
      <c r="M13" s="41">
        <f t="shared" si="4"/>
        <v>3.1046992381491192</v>
      </c>
      <c r="N13" s="41">
        <f>N12*(1+$O$7)^($D$5-N11-1)</f>
        <v>86.241645504142184</v>
      </c>
      <c r="O13" s="17">
        <f>O7</f>
        <v>0.1</v>
      </c>
      <c r="P13" s="38" t="s">
        <v>3</v>
      </c>
    </row>
    <row r="14" spans="2:19" ht="14" thickBot="1" x14ac:dyDescent="0.2">
      <c r="B14" s="9"/>
      <c r="C14" s="8" t="s">
        <v>4</v>
      </c>
      <c r="D14" s="20">
        <f>SUM(D13:N13)</f>
        <v>120.00788664408969</v>
      </c>
      <c r="E14" s="21"/>
      <c r="F14" s="21"/>
      <c r="G14" s="21"/>
      <c r="H14" s="21"/>
      <c r="I14" s="21"/>
      <c r="J14" s="21"/>
      <c r="K14" s="21"/>
      <c r="L14" s="21"/>
      <c r="M14" s="21"/>
      <c r="N14" s="21"/>
      <c r="O14" s="18">
        <v>30</v>
      </c>
      <c r="P14" s="38" t="s">
        <v>20</v>
      </c>
    </row>
    <row r="15" spans="2:19" x14ac:dyDescent="0.15">
      <c r="B15" s="9"/>
      <c r="P15" s="38"/>
    </row>
    <row r="16" spans="2:19" ht="29" thickBot="1" x14ac:dyDescent="0.2">
      <c r="B16" s="67"/>
      <c r="N16" s="40" t="s">
        <v>5</v>
      </c>
      <c r="O16" s="4" t="s">
        <v>0</v>
      </c>
      <c r="P16" s="38"/>
    </row>
    <row r="17" spans="2:16" x14ac:dyDescent="0.15">
      <c r="B17" s="67" t="s">
        <v>10</v>
      </c>
      <c r="C17" s="5" t="str">
        <f>C11</f>
        <v>EPS</v>
      </c>
      <c r="D17" s="19">
        <f>D11</f>
        <v>2026</v>
      </c>
      <c r="E17" s="19">
        <f t="shared" ref="E17:M17" si="5">D17+1</f>
        <v>2027</v>
      </c>
      <c r="F17" s="19">
        <f t="shared" si="5"/>
        <v>2028</v>
      </c>
      <c r="G17" s="19">
        <f t="shared" si="5"/>
        <v>2029</v>
      </c>
      <c r="H17" s="19">
        <f t="shared" si="5"/>
        <v>2030</v>
      </c>
      <c r="I17" s="19">
        <f t="shared" si="5"/>
        <v>2031</v>
      </c>
      <c r="J17" s="19">
        <f t="shared" si="5"/>
        <v>2032</v>
      </c>
      <c r="K17" s="19">
        <f t="shared" si="5"/>
        <v>2033</v>
      </c>
      <c r="L17" s="19">
        <f t="shared" si="5"/>
        <v>2034</v>
      </c>
      <c r="M17" s="19">
        <f t="shared" si="5"/>
        <v>2035</v>
      </c>
      <c r="N17" s="19">
        <f>N11</f>
        <v>2035</v>
      </c>
      <c r="O17" s="17">
        <v>0.04</v>
      </c>
      <c r="P17" s="38" t="s">
        <v>1</v>
      </c>
    </row>
    <row r="18" spans="2:16" x14ac:dyDescent="0.15">
      <c r="B18" s="67" t="s">
        <v>17</v>
      </c>
      <c r="C18" s="6">
        <f>C12</f>
        <v>3.73</v>
      </c>
      <c r="D18" s="41">
        <f>C18*(1+$O$17)</f>
        <v>3.8792</v>
      </c>
      <c r="E18" s="41">
        <f>D18*(1+$O$17)</f>
        <v>4.0343679999999997</v>
      </c>
      <c r="F18" s="41">
        <f>E18*(1+$O$17)</f>
        <v>4.1957427200000001</v>
      </c>
      <c r="G18" s="41">
        <f>F18*(1+$O$17)</f>
        <v>4.3635724288000004</v>
      </c>
      <c r="H18" s="41">
        <f>G18*(1+$O$17)</f>
        <v>4.5381153259520008</v>
      </c>
      <c r="I18" s="41">
        <f>H18*(1+$O$18)</f>
        <v>4.7196399389900812</v>
      </c>
      <c r="J18" s="41">
        <f>I18*(1+$O$18)</f>
        <v>4.9084255365496849</v>
      </c>
      <c r="K18" s="41">
        <f>J18*(1+$O$18)</f>
        <v>5.1047625580116724</v>
      </c>
      <c r="L18" s="41">
        <f>K18*(1+$O$18)</f>
        <v>5.3089530603321391</v>
      </c>
      <c r="M18" s="41">
        <f>L18*(1+$O$18)</f>
        <v>5.5213111827454249</v>
      </c>
      <c r="N18" s="41">
        <f>L18*O20</f>
        <v>63.707436723985666</v>
      </c>
      <c r="O18" s="17">
        <v>0.04</v>
      </c>
      <c r="P18" s="27" t="s">
        <v>2</v>
      </c>
    </row>
    <row r="19" spans="2:16" x14ac:dyDescent="0.15">
      <c r="B19" s="67" t="s">
        <v>81</v>
      </c>
      <c r="C19" s="7" t="str">
        <f>C13</f>
        <v>PV(10%)</v>
      </c>
      <c r="D19" s="41">
        <f>D18*(1+$O$19)^($D$17-D17-1)*$I$3</f>
        <v>0.70530909090909089</v>
      </c>
      <c r="E19" s="41">
        <f t="shared" ref="E19:M19" si="6">E18*(1+$O$19)^($D$17-E17-1)*$I$3</f>
        <v>0.66683768595041315</v>
      </c>
      <c r="F19" s="41">
        <f t="shared" si="6"/>
        <v>0.63046472126220876</v>
      </c>
      <c r="G19" s="41">
        <f t="shared" si="6"/>
        <v>0.59607573646608836</v>
      </c>
      <c r="H19" s="41">
        <f t="shared" si="6"/>
        <v>0.56356251447702899</v>
      </c>
      <c r="I19" s="41">
        <f t="shared" si="6"/>
        <v>0.53282274096010018</v>
      </c>
      <c r="J19" s="41">
        <f t="shared" si="6"/>
        <v>0.50375968236227642</v>
      </c>
      <c r="K19" s="41">
        <f t="shared" si="6"/>
        <v>0.47628188150615225</v>
      </c>
      <c r="L19" s="41">
        <f t="shared" si="6"/>
        <v>0.45030286978763484</v>
      </c>
      <c r="M19" s="41">
        <f t="shared" si="6"/>
        <v>0.42574089507194562</v>
      </c>
      <c r="N19" s="41">
        <f t="shared" ref="N19" si="7">N18*(1+$O$19)^($D$17-N17-1)</f>
        <v>24.561974715689168</v>
      </c>
      <c r="O19" s="17">
        <f>O13</f>
        <v>0.1</v>
      </c>
      <c r="P19" s="38" t="s">
        <v>3</v>
      </c>
    </row>
    <row r="20" spans="2:16" ht="14" thickBot="1" x14ac:dyDescent="0.2">
      <c r="B20" s="67" t="s">
        <v>82</v>
      </c>
      <c r="C20" s="8" t="s">
        <v>4</v>
      </c>
      <c r="D20" s="20">
        <f>SUM(D19:N19)</f>
        <v>30.113132534442109</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0.6</v>
      </c>
      <c r="E23" s="41">
        <f>D8</f>
        <v>39.291533916169911</v>
      </c>
      <c r="F23" s="22">
        <f>E23*D23</f>
        <v>23.574920349701944</v>
      </c>
      <c r="P23" s="38"/>
    </row>
    <row r="24" spans="2:16" x14ac:dyDescent="0.15">
      <c r="B24" s="9"/>
      <c r="C24" s="9" t="s">
        <v>15</v>
      </c>
      <c r="D24" s="44">
        <v>0.2</v>
      </c>
      <c r="E24" s="41">
        <f>D14</f>
        <v>120.00788664408969</v>
      </c>
      <c r="F24" s="22">
        <f>E24*D24</f>
        <v>24.001577328817941</v>
      </c>
      <c r="P24" s="38"/>
    </row>
    <row r="25" spans="2:16" ht="14" thickBot="1" x14ac:dyDescent="0.2">
      <c r="B25" s="9"/>
      <c r="C25" s="10" t="s">
        <v>28</v>
      </c>
      <c r="D25" s="44">
        <v>0.2</v>
      </c>
      <c r="E25" s="23">
        <f>D20</f>
        <v>30.113132534442109</v>
      </c>
      <c r="F25" s="24">
        <f>E25*D25</f>
        <v>6.0226265068884217</v>
      </c>
      <c r="P25" s="38"/>
    </row>
    <row r="26" spans="2:16" ht="14" thickBot="1" x14ac:dyDescent="0.2">
      <c r="B26" s="9"/>
      <c r="C26" s="36" t="s">
        <v>87</v>
      </c>
      <c r="D26" s="36">
        <f>C3</f>
        <v>0</v>
      </c>
      <c r="E26" s="15" t="s">
        <v>11</v>
      </c>
      <c r="F26" s="16">
        <f>SUM(F23:F25)</f>
        <v>53.599124185408307</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15" priority="1" operator="containsText" text="overvalued">
      <formula>NOT(ISERROR(SEARCH("overvalued",D3)))</formula>
    </cfRule>
    <cfRule type="containsText" dxfId="14" priority="2" operator="containsText" text="undervalued">
      <formula>NOT(ISERROR(SEARCH("undervalued",D3)))</formula>
    </cfRule>
  </conditionalFormatting>
  <hyperlinks>
    <hyperlink ref="C30" r:id="rId1" xr:uid="{D22BF8B0-F365-B541-9764-CDF09EC91E89}"/>
    <hyperlink ref="B4" location="'COMPARATIVE TABLE'!A1" display="'COMPARATIVE TABLE'!A1" xr:uid="{DB49D345-0708-D542-8BE9-07540BCEEC5A}"/>
  </hyperlinks>
  <pageMargins left="0.7" right="0.7" top="0.78740157499999996" bottom="0.78740157499999996" header="0.3" footer="0.3"/>
  <pageSetup paperSize="9" orientation="portrait" r:id="rId2"/>
  <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DF9BC-4B90-3F4E-AC2B-350C30366E86}">
  <sheetPr codeName="Sheet24"/>
  <dimension ref="B1:S30"/>
  <sheetViews>
    <sheetView showGridLines="0" zoomScale="142" zoomScaleNormal="142"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96</v>
      </c>
      <c r="C2" s="31" t="s">
        <v>32</v>
      </c>
      <c r="D2" s="32"/>
      <c r="E2" s="33"/>
      <c r="F2" s="33"/>
      <c r="G2" s="33"/>
      <c r="H2" s="33"/>
      <c r="I2" s="33"/>
      <c r="J2" s="33"/>
      <c r="K2" s="33"/>
      <c r="L2" s="33"/>
      <c r="M2" s="33"/>
      <c r="N2" s="33"/>
      <c r="O2" s="33"/>
      <c r="P2" s="34"/>
      <c r="S2" s="3" t="s">
        <v>7</v>
      </c>
    </row>
    <row r="3" spans="2:19" ht="14" thickBot="1" x14ac:dyDescent="0.2">
      <c r="B3" s="35" t="s">
        <v>86</v>
      </c>
      <c r="C3" s="36">
        <f>'MKT CAP - Price'!C94</f>
        <v>0</v>
      </c>
      <c r="D3" s="37"/>
      <c r="F3" s="11" t="s">
        <v>91</v>
      </c>
      <c r="G3" s="12"/>
      <c r="H3" s="12"/>
      <c r="I3" s="46">
        <v>1</v>
      </c>
      <c r="P3" s="38"/>
    </row>
    <row r="4" spans="2:19" ht="29" thickBot="1" x14ac:dyDescent="0.2">
      <c r="B4" s="39" t="s">
        <v>64</v>
      </c>
      <c r="N4" s="40" t="s">
        <v>5</v>
      </c>
      <c r="O4" s="4" t="s">
        <v>0</v>
      </c>
      <c r="P4" s="38"/>
    </row>
    <row r="5" spans="2:19" x14ac:dyDescent="0.15">
      <c r="B5" s="9" t="s">
        <v>8</v>
      </c>
      <c r="C5" s="5" t="s">
        <v>83</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0.04</v>
      </c>
      <c r="P5" s="38" t="s">
        <v>1</v>
      </c>
      <c r="R5" s="1"/>
    </row>
    <row r="6" spans="2:19" x14ac:dyDescent="0.15">
      <c r="B6" s="9" t="s">
        <v>19</v>
      </c>
      <c r="C6" s="6">
        <v>1.84</v>
      </c>
      <c r="D6" s="41">
        <f>C6*(1+$O$5)</f>
        <v>1.9136000000000002</v>
      </c>
      <c r="E6" s="41">
        <f>D6*(1+$O$5)</f>
        <v>1.9901440000000004</v>
      </c>
      <c r="F6" s="41">
        <f>E6*(1+$O$5)</f>
        <v>2.0697497600000005</v>
      </c>
      <c r="G6" s="41">
        <f>F6*(1+$O$5)</f>
        <v>2.1525397504000008</v>
      </c>
      <c r="H6" s="41">
        <f>G6*(1+$O$5)</f>
        <v>2.238641340416001</v>
      </c>
      <c r="I6" s="41">
        <f>H6*(1+$O$6)</f>
        <v>2.3281869940326412</v>
      </c>
      <c r="J6" s="41">
        <f>I6*(1+$O$6)</f>
        <v>2.4213144737939469</v>
      </c>
      <c r="K6" s="41">
        <f>J6*(1+$O$6)</f>
        <v>2.5181670527457047</v>
      </c>
      <c r="L6" s="41">
        <f>K6*(1+$O$6)</f>
        <v>2.6188937348555332</v>
      </c>
      <c r="M6" s="41">
        <f>L6*(1+$O$6)</f>
        <v>2.7236494842497545</v>
      </c>
      <c r="N6" s="41">
        <f>L6*O8</f>
        <v>52.377874697110663</v>
      </c>
      <c r="O6" s="66">
        <v>0.04</v>
      </c>
      <c r="P6" s="27" t="s">
        <v>2</v>
      </c>
    </row>
    <row r="7" spans="2:19" x14ac:dyDescent="0.15">
      <c r="B7" s="9"/>
      <c r="C7" s="7" t="str">
        <f>CONCATENATE(R8,O7*100,S8)</f>
        <v>PV(10%)</v>
      </c>
      <c r="D7" s="41">
        <f>D6*(1+$O$7)^($D$5-D5-1)*$I$3</f>
        <v>1.7396363636363636</v>
      </c>
      <c r="E7" s="41">
        <f t="shared" ref="E7:M7" si="1">E6*(1+$O$7)^($D$5-E5-1)*$I$3</f>
        <v>1.6447471074380167</v>
      </c>
      <c r="F7" s="41">
        <f t="shared" si="1"/>
        <v>1.5550336288504882</v>
      </c>
      <c r="G7" s="41">
        <f t="shared" si="1"/>
        <v>1.470213612731371</v>
      </c>
      <c r="H7" s="41">
        <f t="shared" si="1"/>
        <v>1.3900201429460235</v>
      </c>
      <c r="I7" s="41">
        <f t="shared" si="1"/>
        <v>1.314200862421695</v>
      </c>
      <c r="J7" s="41">
        <f t="shared" si="1"/>
        <v>1.242517179016875</v>
      </c>
      <c r="K7" s="41">
        <f t="shared" si="1"/>
        <v>1.1747435147068637</v>
      </c>
      <c r="L7" s="41">
        <f t="shared" si="1"/>
        <v>1.110666595722853</v>
      </c>
      <c r="M7" s="41">
        <f t="shared" si="1"/>
        <v>1.0500847814106973</v>
      </c>
      <c r="N7" s="41">
        <f t="shared" ref="N7" si="2">N6*(1+$O$7)^($D$5-N5-1)</f>
        <v>20.19393810405187</v>
      </c>
      <c r="O7" s="66">
        <v>0.1</v>
      </c>
      <c r="P7" s="38" t="s">
        <v>3</v>
      </c>
    </row>
    <row r="8" spans="2:19" ht="14" thickBot="1" x14ac:dyDescent="0.2">
      <c r="B8" s="9"/>
      <c r="C8" s="8" t="s">
        <v>26</v>
      </c>
      <c r="D8" s="20">
        <f>SUM(D7:N7)</f>
        <v>33.885801892933117</v>
      </c>
      <c r="E8" s="21"/>
      <c r="F8" s="21"/>
      <c r="G8" s="21"/>
      <c r="H8" s="21"/>
      <c r="I8" s="21"/>
      <c r="J8" s="21"/>
      <c r="K8" s="21"/>
      <c r="L8" s="21"/>
      <c r="M8" s="21"/>
      <c r="N8" s="21"/>
      <c r="O8" s="74">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 per share</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0.06</v>
      </c>
      <c r="P11" s="38" t="s">
        <v>1</v>
      </c>
    </row>
    <row r="12" spans="2:19" x14ac:dyDescent="0.15">
      <c r="B12" s="9" t="s">
        <v>18</v>
      </c>
      <c r="C12" s="6">
        <f>C6</f>
        <v>1.84</v>
      </c>
      <c r="D12" s="41">
        <f>C12*(1+$O$11)</f>
        <v>1.9504000000000001</v>
      </c>
      <c r="E12" s="41">
        <f>D12*(1+$O$11)</f>
        <v>2.0674240000000004</v>
      </c>
      <c r="F12" s="41">
        <f>E12*(1+$O$11)</f>
        <v>2.1914694400000005</v>
      </c>
      <c r="G12" s="41">
        <f>F12*(1+$O$11)</f>
        <v>2.3229576064000006</v>
      </c>
      <c r="H12" s="41">
        <f>G12*(1+$O$11)</f>
        <v>2.4623350627840006</v>
      </c>
      <c r="I12" s="41">
        <f>H12*(1+$O$12)</f>
        <v>2.6100751665510407</v>
      </c>
      <c r="J12" s="41">
        <f>I12*(1+$O$12)</f>
        <v>2.7666796765441033</v>
      </c>
      <c r="K12" s="41">
        <f>J12*(1+$O$12)</f>
        <v>2.9326804571367497</v>
      </c>
      <c r="L12" s="41">
        <f>K12*(1+$O$12)</f>
        <v>3.1086412845649547</v>
      </c>
      <c r="M12" s="41">
        <f>L12*(1+$O$12)</f>
        <v>3.2951597616388519</v>
      </c>
      <c r="N12" s="41">
        <f>L12*O14</f>
        <v>77.716032114123863</v>
      </c>
      <c r="O12" s="17">
        <v>0.06</v>
      </c>
      <c r="P12" s="27" t="s">
        <v>2</v>
      </c>
    </row>
    <row r="13" spans="2:19" x14ac:dyDescent="0.15">
      <c r="B13" s="9">
        <f>B7</f>
        <v>0</v>
      </c>
      <c r="C13" s="7" t="str">
        <f>C7</f>
        <v>PV(10%)</v>
      </c>
      <c r="D13" s="41">
        <f>D12*(1+$O$13)^($D$11-D11-1)</f>
        <v>1.7730909090909091</v>
      </c>
      <c r="E13" s="41">
        <f t="shared" ref="E13:M13" si="4">E12*(1+$O$13)^($D$11-E11-1)</f>
        <v>1.7086148760330579</v>
      </c>
      <c r="F13" s="41">
        <f t="shared" si="4"/>
        <v>1.6464834259954921</v>
      </c>
      <c r="G13" s="41">
        <f t="shared" si="4"/>
        <v>1.5866113014138379</v>
      </c>
      <c r="H13" s="41">
        <f t="shared" si="4"/>
        <v>1.528916344998789</v>
      </c>
      <c r="I13" s="41">
        <f t="shared" si="4"/>
        <v>1.473319386998833</v>
      </c>
      <c r="J13" s="41">
        <f t="shared" si="4"/>
        <v>1.4197441365625116</v>
      </c>
      <c r="K13" s="41">
        <f t="shared" si="4"/>
        <v>1.3681170770511477</v>
      </c>
      <c r="L13" s="41">
        <f t="shared" si="4"/>
        <v>1.3183673651583787</v>
      </c>
      <c r="M13" s="41">
        <f t="shared" si="4"/>
        <v>1.2704267336980739</v>
      </c>
      <c r="N13" s="41">
        <f>N12*(1+$O$7)^($D$5-N11-1)</f>
        <v>29.96289466269042</v>
      </c>
      <c r="O13" s="17">
        <f>O7</f>
        <v>0.1</v>
      </c>
      <c r="P13" s="38" t="s">
        <v>3</v>
      </c>
    </row>
    <row r="14" spans="2:19" ht="14" thickBot="1" x14ac:dyDescent="0.2">
      <c r="B14" s="9"/>
      <c r="C14" s="8" t="s">
        <v>4</v>
      </c>
      <c r="D14" s="20">
        <f>SUM(D13:N13)</f>
        <v>45.056586219691454</v>
      </c>
      <c r="E14" s="21"/>
      <c r="F14" s="21"/>
      <c r="G14" s="21"/>
      <c r="H14" s="21"/>
      <c r="I14" s="21"/>
      <c r="J14" s="21"/>
      <c r="K14" s="21"/>
      <c r="L14" s="21"/>
      <c r="M14" s="21"/>
      <c r="N14" s="21"/>
      <c r="O14" s="74">
        <v>25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 per share</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9" t="s">
        <v>17</v>
      </c>
      <c r="C18" s="6">
        <f>C12</f>
        <v>1.84</v>
      </c>
      <c r="D18" s="41">
        <f>C18*(1+$O$17)</f>
        <v>1.84</v>
      </c>
      <c r="E18" s="41">
        <f>D18*(1+$O$17)</f>
        <v>1.84</v>
      </c>
      <c r="F18" s="41">
        <f>E18*(1+$O$17)</f>
        <v>1.84</v>
      </c>
      <c r="G18" s="41">
        <f>F18*(1+$O$17)</f>
        <v>1.84</v>
      </c>
      <c r="H18" s="41">
        <f>G18*(1+$O$17)</f>
        <v>1.84</v>
      </c>
      <c r="I18" s="41">
        <f>H18*(1+$O$18)</f>
        <v>1.84</v>
      </c>
      <c r="J18" s="41">
        <f>I18*(1+$O$18)</f>
        <v>1.84</v>
      </c>
      <c r="K18" s="41">
        <f>J18*(1+$O$18)</f>
        <v>1.84</v>
      </c>
      <c r="L18" s="41">
        <f>K18*(1+$O$18)</f>
        <v>1.84</v>
      </c>
      <c r="M18" s="41">
        <f>L18*(1+$O$18)</f>
        <v>1.84</v>
      </c>
      <c r="N18" s="41">
        <f>L18*O20</f>
        <v>27.6</v>
      </c>
      <c r="O18" s="17">
        <v>0</v>
      </c>
      <c r="P18" s="27" t="s">
        <v>2</v>
      </c>
    </row>
    <row r="19" spans="2:16" x14ac:dyDescent="0.15">
      <c r="B19" s="9" t="s">
        <v>81</v>
      </c>
      <c r="C19" s="7" t="str">
        <f>C13</f>
        <v>PV(10%)</v>
      </c>
      <c r="D19" s="41">
        <f>D18*(1+$O$19)^($D$17-D17-1)*$I$3</f>
        <v>1.6727272727272728</v>
      </c>
      <c r="E19" s="41">
        <f t="shared" ref="E19:M19" si="6">E18*(1+$O$19)^($D$17-E17-1)*$I$3</f>
        <v>1.5206611570247932</v>
      </c>
      <c r="F19" s="41">
        <f t="shared" si="6"/>
        <v>1.3824192336589027</v>
      </c>
      <c r="G19" s="41">
        <f t="shared" si="6"/>
        <v>1.2567447578717299</v>
      </c>
      <c r="H19" s="41">
        <f t="shared" si="6"/>
        <v>1.142495234428845</v>
      </c>
      <c r="I19" s="41">
        <f t="shared" si="6"/>
        <v>1.0386320312989501</v>
      </c>
      <c r="J19" s="41">
        <f t="shared" si="6"/>
        <v>0.94421093754449992</v>
      </c>
      <c r="K19" s="41">
        <f t="shared" si="6"/>
        <v>0.85837357958590899</v>
      </c>
      <c r="L19" s="41">
        <f t="shared" si="6"/>
        <v>0.78033961780537187</v>
      </c>
      <c r="M19" s="41">
        <f t="shared" si="6"/>
        <v>0.70939965255033799</v>
      </c>
      <c r="N19" s="41">
        <f t="shared" ref="N19" si="7">N18*(1+$O$19)^($D$17-N17-1)</f>
        <v>10.640994788255069</v>
      </c>
      <c r="O19" s="17">
        <f>O13</f>
        <v>0.1</v>
      </c>
      <c r="P19" s="38" t="s">
        <v>3</v>
      </c>
    </row>
    <row r="20" spans="2:16" ht="14" thickBot="1" x14ac:dyDescent="0.2">
      <c r="B20" s="9" t="s">
        <v>82</v>
      </c>
      <c r="C20" s="8" t="s">
        <v>4</v>
      </c>
      <c r="D20" s="20">
        <f>SUM(D19:N19)</f>
        <v>21.946998262751684</v>
      </c>
      <c r="E20" s="21"/>
      <c r="F20" s="21"/>
      <c r="G20" s="21"/>
      <c r="H20" s="21"/>
      <c r="I20" s="21"/>
      <c r="J20" s="21"/>
      <c r="K20" s="21"/>
      <c r="L20" s="21"/>
      <c r="M20" s="21"/>
      <c r="N20" s="21"/>
      <c r="O20" s="18">
        <v>15</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0.4</v>
      </c>
      <c r="E23" s="41">
        <f>D8</f>
        <v>33.885801892933117</v>
      </c>
      <c r="F23" s="22">
        <f>E23*D23</f>
        <v>13.554320757173247</v>
      </c>
      <c r="P23" s="38"/>
    </row>
    <row r="24" spans="2:16" x14ac:dyDescent="0.15">
      <c r="B24" s="9"/>
      <c r="C24" s="9" t="s">
        <v>15</v>
      </c>
      <c r="D24" s="44">
        <v>0.3</v>
      </c>
      <c r="E24" s="41">
        <f>D14</f>
        <v>45.056586219691454</v>
      </c>
      <c r="F24" s="22">
        <f>E24*D24</f>
        <v>13.516975865907435</v>
      </c>
      <c r="P24" s="38"/>
    </row>
    <row r="25" spans="2:16" ht="14" thickBot="1" x14ac:dyDescent="0.2">
      <c r="B25" s="9"/>
      <c r="C25" s="10" t="s">
        <v>28</v>
      </c>
      <c r="D25" s="44">
        <v>0.3</v>
      </c>
      <c r="E25" s="23">
        <f>D20</f>
        <v>21.946998262751684</v>
      </c>
      <c r="F25" s="24">
        <f>E25*D25</f>
        <v>6.5840994788255047</v>
      </c>
      <c r="P25" s="38"/>
    </row>
    <row r="26" spans="2:16" ht="14" thickBot="1" x14ac:dyDescent="0.2">
      <c r="B26" s="9"/>
      <c r="C26" s="36" t="s">
        <v>87</v>
      </c>
      <c r="D26" s="36">
        <f>C3</f>
        <v>0</v>
      </c>
      <c r="E26" s="15" t="s">
        <v>11</v>
      </c>
      <c r="F26" s="16">
        <f>SUM(F23:F25)</f>
        <v>33.655396101906192</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13" priority="1" operator="containsText" text="overvalued">
      <formula>NOT(ISERROR(SEARCH("overvalued",D3)))</formula>
    </cfRule>
    <cfRule type="containsText" dxfId="12" priority="2" operator="containsText" text="undervalued">
      <formula>NOT(ISERROR(SEARCH("undervalued",D3)))</formula>
    </cfRule>
  </conditionalFormatting>
  <hyperlinks>
    <hyperlink ref="C30" r:id="rId1" xr:uid="{4C77F82B-1300-7A4B-8A41-B70CBF57C74C}"/>
    <hyperlink ref="B4" location="'COMPARATIVE TABLE'!A1" display="'COMPARATIVE TABLE'!A1" xr:uid="{5B75112F-E8E8-1747-8001-ED6AD7DB1DFA}"/>
  </hyperlinks>
  <pageMargins left="0.7" right="0.7" top="0.78740157499999996" bottom="0.78740157499999996" header="0.3" footer="0.3"/>
  <pageSetup paperSize="9" orientation="portrait" r:id="rId2"/>
  <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D940F-7204-C342-A54C-0A80C8E2DEE3}">
  <sheetPr codeName="Sheet25"/>
  <dimension ref="B1:S30"/>
  <sheetViews>
    <sheetView showGridLines="0" zoomScale="138" zoomScaleNormal="13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97</v>
      </c>
      <c r="C2" s="31" t="s">
        <v>32</v>
      </c>
      <c r="D2" s="32"/>
      <c r="E2" s="33"/>
      <c r="F2" s="33"/>
      <c r="G2" s="33"/>
      <c r="H2" s="33"/>
      <c r="I2" s="33"/>
      <c r="J2" s="33"/>
      <c r="K2" s="33"/>
      <c r="L2" s="33"/>
      <c r="M2" s="33"/>
      <c r="N2" s="33"/>
      <c r="O2" s="33"/>
      <c r="P2" s="34"/>
      <c r="S2" s="3" t="s">
        <v>7</v>
      </c>
    </row>
    <row r="3" spans="2:19" ht="14" thickBot="1" x14ac:dyDescent="0.2">
      <c r="B3" s="35" t="s">
        <v>86</v>
      </c>
      <c r="C3" s="36">
        <f>'MKT CAP - Price'!C95</f>
        <v>0</v>
      </c>
      <c r="D3" s="37"/>
      <c r="F3" s="11" t="s">
        <v>91</v>
      </c>
      <c r="G3" s="12"/>
      <c r="H3" s="12"/>
      <c r="I3" s="46">
        <v>1</v>
      </c>
      <c r="P3" s="38"/>
    </row>
    <row r="4" spans="2:19" ht="29" thickBot="1" x14ac:dyDescent="0.2">
      <c r="B4" s="39" t="s">
        <v>64</v>
      </c>
      <c r="N4" s="40" t="s">
        <v>5</v>
      </c>
      <c r="O4" s="4" t="s">
        <v>0</v>
      </c>
      <c r="P4" s="38"/>
    </row>
    <row r="5" spans="2:19" x14ac:dyDescent="0.15">
      <c r="B5" s="9" t="s">
        <v>8</v>
      </c>
      <c r="C5" s="5" t="s">
        <v>85</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0.05</v>
      </c>
      <c r="P5" s="38" t="s">
        <v>1</v>
      </c>
      <c r="R5" s="1"/>
    </row>
    <row r="6" spans="2:19" x14ac:dyDescent="0.15">
      <c r="B6" s="9" t="s">
        <v>19</v>
      </c>
      <c r="C6" s="6">
        <v>1.02</v>
      </c>
      <c r="D6" s="41">
        <f>C6*(1+$O$5)</f>
        <v>1.0710000000000002</v>
      </c>
      <c r="E6" s="41">
        <f>D6*(1+$O$5)</f>
        <v>1.1245500000000002</v>
      </c>
      <c r="F6" s="41">
        <f>E6*(1+$O$5)</f>
        <v>1.1807775000000003</v>
      </c>
      <c r="G6" s="41">
        <f>F6*(1+$O$5)</f>
        <v>1.2398163750000004</v>
      </c>
      <c r="H6" s="41">
        <f>G6*(1+$O$5)</f>
        <v>1.3018071937500004</v>
      </c>
      <c r="I6" s="41">
        <f>H6*(1+$O$6)</f>
        <v>1.3668975534375005</v>
      </c>
      <c r="J6" s="41">
        <f>I6*(1+$O$6)</f>
        <v>1.4352424311093757</v>
      </c>
      <c r="K6" s="41">
        <f>J6*(1+$O$6)</f>
        <v>1.5070045526648446</v>
      </c>
      <c r="L6" s="41">
        <f>K6*(1+$O$6)</f>
        <v>1.5823547802980868</v>
      </c>
      <c r="M6" s="41">
        <f>L6*(1+$O$6)</f>
        <v>1.6614725193129913</v>
      </c>
      <c r="N6" s="41">
        <f>L6*O8</f>
        <v>31.647095605961738</v>
      </c>
      <c r="O6" s="17">
        <v>0.05</v>
      </c>
      <c r="P6" s="27" t="s">
        <v>2</v>
      </c>
    </row>
    <row r="7" spans="2:19" x14ac:dyDescent="0.15">
      <c r="B7" s="9"/>
      <c r="C7" s="7" t="str">
        <f>CONCATENATE(R8,O7*100,S8)</f>
        <v>PV(10%)</v>
      </c>
      <c r="D7" s="41">
        <f>D6*(1+$O$7)^($D$5-D5-1)*$I$3</f>
        <v>0.97363636363636374</v>
      </c>
      <c r="E7" s="41">
        <f t="shared" ref="E7:M7" si="1">E6*(1+$O$7)^($D$5-E5-1)*$I$3</f>
        <v>0.92938016528925627</v>
      </c>
      <c r="F7" s="41">
        <f t="shared" si="1"/>
        <v>0.88713561232156268</v>
      </c>
      <c r="G7" s="41">
        <f t="shared" si="1"/>
        <v>0.84681126630694636</v>
      </c>
      <c r="H7" s="41">
        <f t="shared" si="1"/>
        <v>0.80831984511117594</v>
      </c>
      <c r="I7" s="41">
        <f t="shared" si="1"/>
        <v>0.77157803396975888</v>
      </c>
      <c r="J7" s="41">
        <f t="shared" si="1"/>
        <v>0.73650630515295157</v>
      </c>
      <c r="K7" s="41">
        <f t="shared" si="1"/>
        <v>0.70302874582781749</v>
      </c>
      <c r="L7" s="41">
        <f t="shared" si="1"/>
        <v>0.67107289374473489</v>
      </c>
      <c r="M7" s="41">
        <f t="shared" si="1"/>
        <v>0.6405695803927014</v>
      </c>
      <c r="N7" s="41">
        <f t="shared" ref="N7" si="2">N6*(1+$O$7)^($D$5-N5-1)</f>
        <v>12.20132534081336</v>
      </c>
      <c r="O7" s="17">
        <v>0.1</v>
      </c>
      <c r="P7" s="38" t="s">
        <v>3</v>
      </c>
    </row>
    <row r="8" spans="2:19" ht="14" thickBot="1" x14ac:dyDescent="0.2">
      <c r="B8" s="9"/>
      <c r="C8" s="8" t="s">
        <v>26</v>
      </c>
      <c r="D8" s="20">
        <f>SUM(D7:N7)</f>
        <v>20.169364152566629</v>
      </c>
      <c r="E8" s="21"/>
      <c r="F8" s="21"/>
      <c r="G8" s="21"/>
      <c r="H8" s="21"/>
      <c r="I8" s="21"/>
      <c r="J8" s="21"/>
      <c r="K8" s="21"/>
      <c r="L8" s="21"/>
      <c r="M8" s="21"/>
      <c r="N8" s="21"/>
      <c r="O8" s="18">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input, per share or market cap</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7.0000000000000007E-2</v>
      </c>
      <c r="P11" s="38" t="s">
        <v>1</v>
      </c>
    </row>
    <row r="12" spans="2:19" x14ac:dyDescent="0.15">
      <c r="B12" s="9" t="s">
        <v>18</v>
      </c>
      <c r="C12" s="6">
        <f>C6</f>
        <v>1.02</v>
      </c>
      <c r="D12" s="41">
        <f>C12*(1+$O$11)</f>
        <v>1.0914000000000001</v>
      </c>
      <c r="E12" s="41">
        <f>D12*(1+$O$11)</f>
        <v>1.1677980000000003</v>
      </c>
      <c r="F12" s="41">
        <f>E12*(1+$O$11)</f>
        <v>1.2495438600000004</v>
      </c>
      <c r="G12" s="41">
        <f>F12*(1+$O$11)</f>
        <v>1.3370119302000005</v>
      </c>
      <c r="H12" s="41">
        <f>G12*(1+$O$11)</f>
        <v>1.4306027653140005</v>
      </c>
      <c r="I12" s="41">
        <f>H12*(1+$O$12)</f>
        <v>1.5307449588859807</v>
      </c>
      <c r="J12" s="41">
        <f>I12*(1+$O$12)</f>
        <v>1.6378971060079994</v>
      </c>
      <c r="K12" s="41">
        <f>J12*(1+$O$12)</f>
        <v>1.7525499034285594</v>
      </c>
      <c r="L12" s="41">
        <f>K12*(1+$O$12)</f>
        <v>1.8752283966685588</v>
      </c>
      <c r="M12" s="41">
        <f>L12*(1+$O$12)</f>
        <v>2.0064943844353582</v>
      </c>
      <c r="N12" s="41">
        <f>L12*O14</f>
        <v>56.256851900056766</v>
      </c>
      <c r="O12" s="17">
        <v>7.0000000000000007E-2</v>
      </c>
      <c r="P12" s="27" t="s">
        <v>2</v>
      </c>
    </row>
    <row r="13" spans="2:19" x14ac:dyDescent="0.15">
      <c r="B13" s="9">
        <f>B7</f>
        <v>0</v>
      </c>
      <c r="C13" s="7" t="str">
        <f>C7</f>
        <v>PV(10%)</v>
      </c>
      <c r="D13" s="41">
        <f>D12*(1+$O$13)^($D$11-D11-1)</f>
        <v>0.99218181818181828</v>
      </c>
      <c r="E13" s="41">
        <f t="shared" ref="E13:M13" si="4">E12*(1+$O$13)^($D$11-E11-1)</f>
        <v>0.96512231404958693</v>
      </c>
      <c r="F13" s="41">
        <f t="shared" si="4"/>
        <v>0.93880079639368896</v>
      </c>
      <c r="G13" s="41">
        <f t="shared" si="4"/>
        <v>0.91319713831022487</v>
      </c>
      <c r="H13" s="41">
        <f t="shared" si="4"/>
        <v>0.8882917618108549</v>
      </c>
      <c r="I13" s="41">
        <f t="shared" si="4"/>
        <v>0.8640656228523772</v>
      </c>
      <c r="J13" s="41">
        <f t="shared" si="4"/>
        <v>0.84050019677458487</v>
      </c>
      <c r="K13" s="41">
        <f t="shared" si="4"/>
        <v>0.8175774641352781</v>
      </c>
      <c r="L13" s="41">
        <f t="shared" si="4"/>
        <v>0.79527989693158874</v>
      </c>
      <c r="M13" s="41">
        <f t="shared" si="4"/>
        <v>0.77359044519709086</v>
      </c>
      <c r="N13" s="41">
        <f>N12*(1+$O$7)^($D$5-N11-1)</f>
        <v>21.689451734497872</v>
      </c>
      <c r="O13" s="17">
        <f>O7</f>
        <v>0.1</v>
      </c>
      <c r="P13" s="38" t="s">
        <v>3</v>
      </c>
    </row>
    <row r="14" spans="2:19" ht="14" thickBot="1" x14ac:dyDescent="0.2">
      <c r="B14" s="9"/>
      <c r="C14" s="8" t="s">
        <v>4</v>
      </c>
      <c r="D14" s="20">
        <f>SUM(D13:N13)</f>
        <v>30.478059189134964</v>
      </c>
      <c r="E14" s="21"/>
      <c r="F14" s="21"/>
      <c r="G14" s="21"/>
      <c r="H14" s="21"/>
      <c r="I14" s="21"/>
      <c r="J14" s="21"/>
      <c r="K14" s="21"/>
      <c r="L14" s="21"/>
      <c r="M14" s="21"/>
      <c r="N14" s="21"/>
      <c r="O14" s="18">
        <v>30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input, per share or market cap</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0.03</v>
      </c>
      <c r="P17" s="38" t="s">
        <v>1</v>
      </c>
    </row>
    <row r="18" spans="2:16" x14ac:dyDescent="0.15">
      <c r="B18" s="9" t="s">
        <v>17</v>
      </c>
      <c r="C18" s="6">
        <f>C12</f>
        <v>1.02</v>
      </c>
      <c r="D18" s="41">
        <f>C18*(1+$O$17)</f>
        <v>1.0506</v>
      </c>
      <c r="E18" s="41">
        <f>D18*(1+$O$17)</f>
        <v>1.0821179999999999</v>
      </c>
      <c r="F18" s="41">
        <f>E18*(1+$O$17)</f>
        <v>1.1145815399999999</v>
      </c>
      <c r="G18" s="41">
        <f>F18*(1+$O$17)</f>
        <v>1.1480189861999999</v>
      </c>
      <c r="H18" s="41">
        <f>G18*(1+$O$17)</f>
        <v>1.1824595557859998</v>
      </c>
      <c r="I18" s="41">
        <f>H18*(1+$O$18)</f>
        <v>1.2179333424595797</v>
      </c>
      <c r="J18" s="41">
        <f>I18*(1+$O$18)</f>
        <v>1.2544713427333671</v>
      </c>
      <c r="K18" s="41">
        <f>J18*(1+$O$18)</f>
        <v>1.2921054830153682</v>
      </c>
      <c r="L18" s="41">
        <f>K18*(1+$O$18)</f>
        <v>1.3308686475058293</v>
      </c>
      <c r="M18" s="41">
        <f>L18*(1+$O$18)</f>
        <v>1.3707947069310042</v>
      </c>
      <c r="N18" s="41">
        <f>L18*O20</f>
        <v>19.963029712587439</v>
      </c>
      <c r="O18" s="17">
        <v>0.03</v>
      </c>
      <c r="P18" s="27" t="s">
        <v>2</v>
      </c>
    </row>
    <row r="19" spans="2:16" x14ac:dyDescent="0.15">
      <c r="B19" s="9" t="s">
        <v>81</v>
      </c>
      <c r="C19" s="7" t="str">
        <f>C13</f>
        <v>PV(10%)</v>
      </c>
      <c r="D19" s="41">
        <f>D18*(1+$O$19)^($D$17-D17-1)*$I$3</f>
        <v>0.95509090909090899</v>
      </c>
      <c r="E19" s="41">
        <f t="shared" ref="E19:M19" si="6">E18*(1+$O$19)^($D$17-E17-1)*$I$3</f>
        <v>0.8943123966942147</v>
      </c>
      <c r="F19" s="41">
        <f t="shared" si="6"/>
        <v>0.83740160781367357</v>
      </c>
      <c r="G19" s="41">
        <f t="shared" si="6"/>
        <v>0.78411241458916714</v>
      </c>
      <c r="H19" s="41">
        <f t="shared" si="6"/>
        <v>0.73421435184258366</v>
      </c>
      <c r="I19" s="41">
        <f t="shared" si="6"/>
        <v>0.68749162036169187</v>
      </c>
      <c r="J19" s="41">
        <f t="shared" si="6"/>
        <v>0.6437421536114023</v>
      </c>
      <c r="K19" s="41">
        <f t="shared" si="6"/>
        <v>0.60277674383613122</v>
      </c>
      <c r="L19" s="41">
        <f t="shared" si="6"/>
        <v>0.564418223773832</v>
      </c>
      <c r="M19" s="41">
        <f t="shared" si="6"/>
        <v>0.52850070044276998</v>
      </c>
      <c r="N19" s="41">
        <f t="shared" ref="N19" si="7">N18*(1+$O$19)^($D$17-N17-1)</f>
        <v>7.6966121423704354</v>
      </c>
      <c r="O19" s="17">
        <f>O13</f>
        <v>0.1</v>
      </c>
      <c r="P19" s="38" t="s">
        <v>3</v>
      </c>
    </row>
    <row r="20" spans="2:16" ht="14" thickBot="1" x14ac:dyDescent="0.2">
      <c r="B20" s="9" t="s">
        <v>82</v>
      </c>
      <c r="C20" s="8" t="s">
        <v>4</v>
      </c>
      <c r="D20" s="20">
        <f>SUM(D19:N19)</f>
        <v>14.928673264426809</v>
      </c>
      <c r="E20" s="21"/>
      <c r="F20" s="21"/>
      <c r="G20" s="21"/>
      <c r="H20" s="21"/>
      <c r="I20" s="21"/>
      <c r="J20" s="21"/>
      <c r="K20" s="21"/>
      <c r="L20" s="21"/>
      <c r="M20" s="21"/>
      <c r="N20" s="21"/>
      <c r="O20" s="18">
        <v>15</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0.33</v>
      </c>
      <c r="E23" s="41">
        <f>D8</f>
        <v>20.169364152566629</v>
      </c>
      <c r="F23" s="22">
        <f>E23*D23</f>
        <v>6.6558901703469884</v>
      </c>
      <c r="P23" s="38"/>
    </row>
    <row r="24" spans="2:16" x14ac:dyDescent="0.15">
      <c r="B24" s="9"/>
      <c r="C24" s="9" t="s">
        <v>15</v>
      </c>
      <c r="D24" s="44">
        <v>0.34</v>
      </c>
      <c r="E24" s="41">
        <f>D14</f>
        <v>30.478059189134964</v>
      </c>
      <c r="F24" s="22">
        <f>E24*D24</f>
        <v>10.362540124305889</v>
      </c>
      <c r="P24" s="38"/>
    </row>
    <row r="25" spans="2:16" ht="14" thickBot="1" x14ac:dyDescent="0.2">
      <c r="B25" s="9"/>
      <c r="C25" s="10" t="s">
        <v>28</v>
      </c>
      <c r="D25" s="44">
        <v>0.33</v>
      </c>
      <c r="E25" s="23">
        <f>D20</f>
        <v>14.928673264426809</v>
      </c>
      <c r="F25" s="24">
        <f>E25*D25</f>
        <v>4.9264621772608477</v>
      </c>
      <c r="P25" s="38"/>
    </row>
    <row r="26" spans="2:16" ht="14" thickBot="1" x14ac:dyDescent="0.2">
      <c r="B26" s="9"/>
      <c r="C26" s="36" t="s">
        <v>87</v>
      </c>
      <c r="D26" s="36">
        <f>C3</f>
        <v>0</v>
      </c>
      <c r="E26" s="15" t="s">
        <v>11</v>
      </c>
      <c r="F26" s="16">
        <f>SUM(F23:F25)</f>
        <v>21.944892471913725</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11" priority="1" operator="containsText" text="overvalued">
      <formula>NOT(ISERROR(SEARCH("overvalued",D3)))</formula>
    </cfRule>
    <cfRule type="containsText" dxfId="10" priority="2" operator="containsText" text="undervalued">
      <formula>NOT(ISERROR(SEARCH("undervalued",D3)))</formula>
    </cfRule>
  </conditionalFormatting>
  <hyperlinks>
    <hyperlink ref="C30" r:id="rId1" xr:uid="{8845C693-8AE8-4B4B-9DEA-82FA9F89D8C2}"/>
    <hyperlink ref="B4" location="'COMPARATIVE TABLE'!A1" display="'COMPARATIVE TABLE'!A1" xr:uid="{9A1A1B2A-EE1D-B742-B214-781EB45A7D2F}"/>
  </hyperlinks>
  <pageMargins left="0.7" right="0.7" top="0.78740157499999996" bottom="0.78740157499999996" header="0.3" footer="0.3"/>
  <pageSetup paperSize="9" orientation="portrait" r:id="rId2"/>
  <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48783-9925-AE47-B763-7B2A4E636282}">
  <sheetPr codeName="Sheet26"/>
  <dimension ref="B1:S30"/>
  <sheetViews>
    <sheetView showGridLines="0" zoomScale="135" zoomScaleNormal="135"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170</v>
      </c>
      <c r="C2" s="31" t="s">
        <v>32</v>
      </c>
      <c r="D2" s="32"/>
      <c r="E2" s="33"/>
      <c r="F2" s="33"/>
      <c r="G2" s="33"/>
      <c r="H2" s="33"/>
      <c r="I2" s="33"/>
      <c r="J2" s="33"/>
      <c r="K2" s="33"/>
      <c r="L2" s="33"/>
      <c r="M2" s="33"/>
      <c r="N2" s="33"/>
      <c r="O2" s="33"/>
      <c r="P2" s="34"/>
      <c r="S2" s="3" t="s">
        <v>7</v>
      </c>
    </row>
    <row r="3" spans="2:19" ht="14" thickBot="1" x14ac:dyDescent="0.2">
      <c r="B3" s="35" t="s">
        <v>86</v>
      </c>
      <c r="C3" s="36">
        <f ca="1">DATA!B4</f>
        <v>316.37</v>
      </c>
      <c r="D3" s="37"/>
      <c r="F3" s="11" t="s">
        <v>91</v>
      </c>
      <c r="G3" s="12"/>
      <c r="H3" s="12"/>
      <c r="I3" s="46">
        <v>0.1</v>
      </c>
      <c r="P3" s="38"/>
    </row>
    <row r="4" spans="2:19" ht="29" thickBot="1" x14ac:dyDescent="0.2">
      <c r="B4" s="39" t="s">
        <v>64</v>
      </c>
      <c r="N4" s="40" t="s">
        <v>5</v>
      </c>
      <c r="O4" s="4" t="s">
        <v>0</v>
      </c>
      <c r="P4" s="38"/>
    </row>
    <row r="5" spans="2:19" x14ac:dyDescent="0.15">
      <c r="B5" s="9" t="s">
        <v>8</v>
      </c>
      <c r="C5" s="5" t="s">
        <v>120</v>
      </c>
      <c r="D5" s="19">
        <v>2026</v>
      </c>
      <c r="E5" s="19">
        <f t="shared" ref="E5:M5" si="0">D5+1</f>
        <v>2027</v>
      </c>
      <c r="F5" s="19">
        <f t="shared" si="0"/>
        <v>2028</v>
      </c>
      <c r="G5" s="19">
        <f t="shared" si="0"/>
        <v>2029</v>
      </c>
      <c r="H5" s="19">
        <f t="shared" si="0"/>
        <v>2030</v>
      </c>
      <c r="I5" s="19">
        <f t="shared" si="0"/>
        <v>2031</v>
      </c>
      <c r="J5" s="19">
        <f t="shared" si="0"/>
        <v>2032</v>
      </c>
      <c r="K5" s="19">
        <f t="shared" si="0"/>
        <v>2033</v>
      </c>
      <c r="L5" s="19">
        <f t="shared" si="0"/>
        <v>2034</v>
      </c>
      <c r="M5" s="19">
        <f t="shared" si="0"/>
        <v>2035</v>
      </c>
      <c r="N5" s="19">
        <v>2035</v>
      </c>
      <c r="O5" s="17">
        <v>0.08</v>
      </c>
      <c r="P5" s="38" t="s">
        <v>1</v>
      </c>
      <c r="R5" s="1"/>
    </row>
    <row r="6" spans="2:19" x14ac:dyDescent="0.15">
      <c r="B6" s="9" t="s">
        <v>19</v>
      </c>
      <c r="C6" s="6">
        <v>9.07</v>
      </c>
      <c r="D6" s="41">
        <f>C6*(1+$O$5)</f>
        <v>9.7956000000000003</v>
      </c>
      <c r="E6" s="41">
        <f>D6*(1+$O$5)</f>
        <v>10.579248000000002</v>
      </c>
      <c r="F6" s="41">
        <f>E6*(1+$O$5)</f>
        <v>11.425587840000002</v>
      </c>
      <c r="G6" s="41">
        <f>F6*(1+$O$5)</f>
        <v>12.339634867200003</v>
      </c>
      <c r="H6" s="41">
        <f>G6*(1+$O$5)</f>
        <v>13.326805656576004</v>
      </c>
      <c r="I6" s="41">
        <f>H6*(1+$O$6)</f>
        <v>14.392950109102086</v>
      </c>
      <c r="J6" s="41">
        <f>I6*(1+$O$6)</f>
        <v>15.544386117830255</v>
      </c>
      <c r="K6" s="41">
        <f>J6*(1+$O$6)</f>
        <v>16.787937007256676</v>
      </c>
      <c r="L6" s="41">
        <f>K6*(1+$O$6)</f>
        <v>18.130971967837212</v>
      </c>
      <c r="M6" s="41">
        <f>L6*(1+$O$6)</f>
        <v>19.581449725264189</v>
      </c>
      <c r="N6" s="41">
        <f>L6*O8</f>
        <v>362.61943935674424</v>
      </c>
      <c r="O6" s="17">
        <v>0.08</v>
      </c>
      <c r="P6" s="27" t="s">
        <v>2</v>
      </c>
    </row>
    <row r="7" spans="2:19" x14ac:dyDescent="0.15">
      <c r="B7" s="9"/>
      <c r="C7" s="7" t="str">
        <f>CONCATENATE(R8,O7*100,S8)</f>
        <v>PV(10%)</v>
      </c>
      <c r="D7" s="41">
        <f>D6*(1+$O$7)^($D$5-D5-1)*$I$3</f>
        <v>0.89050909090909092</v>
      </c>
      <c r="E7" s="41">
        <f t="shared" ref="E7:M7" si="1">E6*(1+$O$7)^($D$5-E5-1)*$I$3</f>
        <v>0.87431801652892571</v>
      </c>
      <c r="F7" s="41">
        <f t="shared" si="1"/>
        <v>0.8584213253193087</v>
      </c>
      <c r="G7" s="41">
        <f t="shared" si="1"/>
        <v>0.8428136648589577</v>
      </c>
      <c r="H7" s="41">
        <f t="shared" si="1"/>
        <v>0.82748978004334028</v>
      </c>
      <c r="I7" s="41">
        <f t="shared" si="1"/>
        <v>0.81244451131527973</v>
      </c>
      <c r="J7" s="41">
        <f t="shared" si="1"/>
        <v>0.79767279292772908</v>
      </c>
      <c r="K7" s="41">
        <f t="shared" si="1"/>
        <v>0.78316965123813409</v>
      </c>
      <c r="L7" s="41">
        <f t="shared" si="1"/>
        <v>0.76893020303380433</v>
      </c>
      <c r="M7" s="41">
        <f t="shared" si="1"/>
        <v>0.75494965388773516</v>
      </c>
      <c r="N7" s="41">
        <f t="shared" ref="N7" si="2">N6*(1+$O$7)^($D$5-N5-1)</f>
        <v>139.80549146069168</v>
      </c>
      <c r="O7" s="17">
        <v>0.1</v>
      </c>
      <c r="P7" s="38" t="s">
        <v>3</v>
      </c>
    </row>
    <row r="8" spans="2:19" ht="14" thickBot="1" x14ac:dyDescent="0.2">
      <c r="B8" s="9"/>
      <c r="C8" s="8" t="s">
        <v>26</v>
      </c>
      <c r="D8" s="20">
        <f>SUM(D7:N7)</f>
        <v>148.01621015075398</v>
      </c>
      <c r="E8" s="21"/>
      <c r="F8" s="21"/>
      <c r="G8" s="21"/>
      <c r="H8" s="21"/>
      <c r="I8" s="21"/>
      <c r="J8" s="21"/>
      <c r="K8" s="21"/>
      <c r="L8" s="21"/>
      <c r="M8" s="21"/>
      <c r="N8" s="21"/>
      <c r="O8" s="18">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2026</v>
      </c>
      <c r="E11" s="19">
        <f t="shared" ref="E11:M11" si="3">D11+1</f>
        <v>2027</v>
      </c>
      <c r="F11" s="19">
        <f t="shared" si="3"/>
        <v>2028</v>
      </c>
      <c r="G11" s="19">
        <f t="shared" si="3"/>
        <v>2029</v>
      </c>
      <c r="H11" s="19">
        <f t="shared" si="3"/>
        <v>2030</v>
      </c>
      <c r="I11" s="19">
        <f t="shared" si="3"/>
        <v>2031</v>
      </c>
      <c r="J11" s="19">
        <f t="shared" si="3"/>
        <v>2032</v>
      </c>
      <c r="K11" s="19">
        <f t="shared" si="3"/>
        <v>2033</v>
      </c>
      <c r="L11" s="19">
        <f t="shared" si="3"/>
        <v>2034</v>
      </c>
      <c r="M11" s="19">
        <f t="shared" si="3"/>
        <v>2035</v>
      </c>
      <c r="N11" s="19">
        <f>N5</f>
        <v>2035</v>
      </c>
      <c r="O11" s="17">
        <v>0.1</v>
      </c>
      <c r="P11" s="38" t="s">
        <v>1</v>
      </c>
    </row>
    <row r="12" spans="2:19" x14ac:dyDescent="0.15">
      <c r="B12" s="9" t="s">
        <v>18</v>
      </c>
      <c r="C12" s="6">
        <f>C6</f>
        <v>9.07</v>
      </c>
      <c r="D12" s="41">
        <f>C12*(1+$O$11)</f>
        <v>9.9770000000000003</v>
      </c>
      <c r="E12" s="41">
        <f>D12*(1+$O$11)</f>
        <v>10.9747</v>
      </c>
      <c r="F12" s="41">
        <f>E12*(1+$O$11)</f>
        <v>12.072170000000002</v>
      </c>
      <c r="G12" s="41">
        <f>F12*(1+$O$11)</f>
        <v>13.279387000000003</v>
      </c>
      <c r="H12" s="41">
        <f>G12*(1+$O$11)</f>
        <v>14.607325700000004</v>
      </c>
      <c r="I12" s="41">
        <f>H12*(1+$O$12)</f>
        <v>16.068058270000005</v>
      </c>
      <c r="J12" s="41">
        <f>I12*(1+$O$12)</f>
        <v>17.674864097000007</v>
      </c>
      <c r="K12" s="41">
        <f>J12*(1+$O$12)</f>
        <v>19.442350506700009</v>
      </c>
      <c r="L12" s="41">
        <f>K12*(1+$O$12)</f>
        <v>21.386585557370012</v>
      </c>
      <c r="M12" s="41">
        <f>L12*(1+$O$12)</f>
        <v>23.525244113107014</v>
      </c>
      <c r="N12" s="41">
        <f>L12*O14</f>
        <v>534.66463893425032</v>
      </c>
      <c r="O12" s="17">
        <v>0.1</v>
      </c>
      <c r="P12" s="27" t="s">
        <v>2</v>
      </c>
    </row>
    <row r="13" spans="2:19" x14ac:dyDescent="0.15">
      <c r="B13" s="9">
        <f>B7</f>
        <v>0</v>
      </c>
      <c r="C13" s="7" t="str">
        <f>C7</f>
        <v>PV(10%)</v>
      </c>
      <c r="D13" s="41">
        <f>D12*(1+$O$13)^($D$11-D11-1)*$I$3</f>
        <v>0.90700000000000003</v>
      </c>
      <c r="E13" s="41">
        <f t="shared" ref="E13:M13" si="4">E12*(1+$O$13)^($D$11-E11-1)*$I$3</f>
        <v>0.90699999999999992</v>
      </c>
      <c r="F13" s="41">
        <f t="shared" si="4"/>
        <v>0.90699999999999992</v>
      </c>
      <c r="G13" s="41">
        <f t="shared" si="4"/>
        <v>0.90700000000000003</v>
      </c>
      <c r="H13" s="41">
        <f t="shared" si="4"/>
        <v>0.90699999999999992</v>
      </c>
      <c r="I13" s="41">
        <f t="shared" si="4"/>
        <v>0.90700000000000003</v>
      </c>
      <c r="J13" s="41">
        <f t="shared" si="4"/>
        <v>0.90699999999999992</v>
      </c>
      <c r="K13" s="41">
        <f t="shared" si="4"/>
        <v>0.90699999999999992</v>
      </c>
      <c r="L13" s="41">
        <f t="shared" si="4"/>
        <v>0.90700000000000003</v>
      </c>
      <c r="M13" s="41">
        <f t="shared" si="4"/>
        <v>0.90699999999999992</v>
      </c>
      <c r="N13" s="41">
        <f>N12*(1+$O$7)^($D$5-N11-1)</f>
        <v>206.13636363636363</v>
      </c>
      <c r="O13" s="17">
        <f>O7</f>
        <v>0.1</v>
      </c>
      <c r="P13" s="38" t="s">
        <v>3</v>
      </c>
    </row>
    <row r="14" spans="2:19" ht="14" thickBot="1" x14ac:dyDescent="0.2">
      <c r="B14" s="9"/>
      <c r="C14" s="8" t="s">
        <v>4</v>
      </c>
      <c r="D14" s="20">
        <f>SUM(D13:N13)</f>
        <v>215.20636363636362</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2026</v>
      </c>
      <c r="E17" s="19">
        <f t="shared" ref="E17:M17" si="5">D17+1</f>
        <v>2027</v>
      </c>
      <c r="F17" s="19">
        <f t="shared" si="5"/>
        <v>2028</v>
      </c>
      <c r="G17" s="19">
        <f t="shared" si="5"/>
        <v>2029</v>
      </c>
      <c r="H17" s="19">
        <f t="shared" si="5"/>
        <v>2030</v>
      </c>
      <c r="I17" s="19">
        <f t="shared" si="5"/>
        <v>2031</v>
      </c>
      <c r="J17" s="19">
        <f t="shared" si="5"/>
        <v>2032</v>
      </c>
      <c r="K17" s="19">
        <f t="shared" si="5"/>
        <v>2033</v>
      </c>
      <c r="L17" s="19">
        <f t="shared" si="5"/>
        <v>2034</v>
      </c>
      <c r="M17" s="19">
        <f t="shared" si="5"/>
        <v>2035</v>
      </c>
      <c r="N17" s="19">
        <f>N11</f>
        <v>2035</v>
      </c>
      <c r="O17" s="17">
        <v>0.04</v>
      </c>
      <c r="P17" s="38" t="s">
        <v>1</v>
      </c>
    </row>
    <row r="18" spans="2:16" x14ac:dyDescent="0.15">
      <c r="B18" s="9" t="s">
        <v>17</v>
      </c>
      <c r="C18" s="6">
        <f>C12</f>
        <v>9.07</v>
      </c>
      <c r="D18" s="41">
        <f>C18*(1+$O$17)</f>
        <v>9.4328000000000003</v>
      </c>
      <c r="E18" s="41">
        <f>D18*(1+$O$17)</f>
        <v>9.8101120000000002</v>
      </c>
      <c r="F18" s="41">
        <f>E18*(1+$O$17)</f>
        <v>10.20251648</v>
      </c>
      <c r="G18" s="41">
        <f>F18*(1+$O$17)</f>
        <v>10.6106171392</v>
      </c>
      <c r="H18" s="41">
        <f>G18*(1+$O$17)</f>
        <v>11.035041824768001</v>
      </c>
      <c r="I18" s="41">
        <f>H18*(1+$O$18)</f>
        <v>11.476443497758721</v>
      </c>
      <c r="J18" s="41">
        <f>I18*(1+$O$18)</f>
        <v>11.935501237669071</v>
      </c>
      <c r="K18" s="41">
        <f>J18*(1+$O$18)</f>
        <v>12.412921287175834</v>
      </c>
      <c r="L18" s="41">
        <f>K18*(1+$O$18)</f>
        <v>12.909438138662868</v>
      </c>
      <c r="M18" s="41">
        <f>L18*(1+$O$18)</f>
        <v>13.425815664209383</v>
      </c>
      <c r="N18" s="41">
        <f>L18*O20</f>
        <v>193.64157207994302</v>
      </c>
      <c r="O18" s="17">
        <v>0.04</v>
      </c>
      <c r="P18" s="27" t="s">
        <v>2</v>
      </c>
    </row>
    <row r="19" spans="2:16" x14ac:dyDescent="0.15">
      <c r="B19" s="9" t="s">
        <v>81</v>
      </c>
      <c r="C19" s="7" t="str">
        <f>C13</f>
        <v>PV(10%)</v>
      </c>
      <c r="D19" s="41">
        <f>D18*(1+$O$19)^($D$17-D17-1)*$I$3</f>
        <v>0.8575272727272728</v>
      </c>
      <c r="E19" s="41">
        <f t="shared" ref="E19:M19" si="6">E18*(1+$O$19)^($D$17-E17-1)*$I$3</f>
        <v>0.81075305785123963</v>
      </c>
      <c r="F19" s="41">
        <f t="shared" si="6"/>
        <v>0.76653016378662642</v>
      </c>
      <c r="G19" s="41">
        <f t="shared" si="6"/>
        <v>0.72471942758008323</v>
      </c>
      <c r="H19" s="41">
        <f t="shared" si="6"/>
        <v>0.68518927698480592</v>
      </c>
      <c r="I19" s="41">
        <f t="shared" si="6"/>
        <v>0.6478153164219983</v>
      </c>
      <c r="J19" s="41">
        <f t="shared" si="6"/>
        <v>0.61247993552625291</v>
      </c>
      <c r="K19" s="41">
        <f t="shared" si="6"/>
        <v>0.57907193904300269</v>
      </c>
      <c r="L19" s="41">
        <f t="shared" si="6"/>
        <v>0.54748619691338429</v>
      </c>
      <c r="M19" s="41">
        <f t="shared" si="6"/>
        <v>0.51762331344538148</v>
      </c>
      <c r="N19" s="41">
        <f t="shared" ref="N19" si="7">N18*(1+$O$19)^($D$17-N17-1)</f>
        <v>74.657208670006952</v>
      </c>
      <c r="O19" s="17">
        <f>O13</f>
        <v>0.1</v>
      </c>
      <c r="P19" s="38" t="s">
        <v>3</v>
      </c>
    </row>
    <row r="20" spans="2:16" ht="14" thickBot="1" x14ac:dyDescent="0.2">
      <c r="B20" s="9" t="s">
        <v>82</v>
      </c>
      <c r="C20" s="8" t="s">
        <v>4</v>
      </c>
      <c r="D20" s="20">
        <f>SUM(D19:N19)</f>
        <v>81.406404570286995</v>
      </c>
      <c r="E20" s="21"/>
      <c r="F20" s="21"/>
      <c r="G20" s="21"/>
      <c r="H20" s="21"/>
      <c r="I20" s="21"/>
      <c r="J20" s="21"/>
      <c r="K20" s="21"/>
      <c r="L20" s="21"/>
      <c r="M20" s="21"/>
      <c r="N20" s="21"/>
      <c r="O20" s="18">
        <v>15</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0.33</v>
      </c>
      <c r="E23" s="41">
        <f>D8</f>
        <v>148.01621015075398</v>
      </c>
      <c r="F23" s="22">
        <f>E23*D23</f>
        <v>48.845349349748815</v>
      </c>
      <c r="P23" s="38"/>
    </row>
    <row r="24" spans="2:16" x14ac:dyDescent="0.15">
      <c r="B24" s="9"/>
      <c r="C24" s="9" t="s">
        <v>15</v>
      </c>
      <c r="D24" s="44">
        <v>0.34</v>
      </c>
      <c r="E24" s="41">
        <f>D14</f>
        <v>215.20636363636362</v>
      </c>
      <c r="F24" s="22">
        <f>E24*D24</f>
        <v>73.17016363636364</v>
      </c>
      <c r="P24" s="38"/>
    </row>
    <row r="25" spans="2:16" ht="14" thickBot="1" x14ac:dyDescent="0.2">
      <c r="B25" s="9"/>
      <c r="C25" s="10" t="s">
        <v>28</v>
      </c>
      <c r="D25" s="44">
        <v>0.33</v>
      </c>
      <c r="E25" s="23">
        <f>D20</f>
        <v>81.406404570286995</v>
      </c>
      <c r="F25" s="24">
        <f>E25*D25</f>
        <v>26.864113508194709</v>
      </c>
      <c r="P25" s="38"/>
    </row>
    <row r="26" spans="2:16" ht="14" thickBot="1" x14ac:dyDescent="0.2">
      <c r="B26" s="9"/>
      <c r="C26" s="36" t="s">
        <v>87</v>
      </c>
      <c r="D26" s="36">
        <f ca="1">C3</f>
        <v>316.37</v>
      </c>
      <c r="E26" s="15" t="s">
        <v>11</v>
      </c>
      <c r="F26" s="16">
        <f>SUM(F23:F25)</f>
        <v>148.87962649430716</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9" priority="1" operator="containsText" text="overvalued">
      <formula>NOT(ISERROR(SEARCH("overvalued",D3)))</formula>
    </cfRule>
    <cfRule type="containsText" dxfId="8" priority="2" operator="containsText" text="undervalued">
      <formula>NOT(ISERROR(SEARCH("undervalued",D3)))</formula>
    </cfRule>
  </conditionalFormatting>
  <hyperlinks>
    <hyperlink ref="C30" r:id="rId1" xr:uid="{078AEA92-CA60-B74F-A9AA-96D6DF41BEF6}"/>
    <hyperlink ref="B4" location="'COMPARATIVE TABLE'!A1" display="'COMPARATIVE TABLE'!A1" xr:uid="{3C4A4726-1267-6644-A46F-D64315133B2D}"/>
  </hyperlinks>
  <pageMargins left="0.7" right="0.7" top="0.78740157499999996" bottom="0.78740157499999996" header="0.3" footer="0.3"/>
  <pageSetup paperSize="9" orientation="portrait" r:id="rId2"/>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6545B-DED8-194E-92F7-6C3DAC1B063D}">
  <sheetPr codeName="Sheet27"/>
  <dimension ref="B1:S30"/>
  <sheetViews>
    <sheetView showGridLines="0" zoomScale="143" zoomScaleNormal="143"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84</v>
      </c>
      <c r="C2" s="31" t="s">
        <v>32</v>
      </c>
      <c r="D2" s="32"/>
      <c r="E2" s="33"/>
      <c r="F2" s="33"/>
      <c r="G2" s="33"/>
      <c r="H2" s="33"/>
      <c r="I2" s="33"/>
      <c r="J2" s="33"/>
      <c r="K2" s="33"/>
      <c r="L2" s="33"/>
      <c r="M2" s="33"/>
      <c r="N2" s="33"/>
      <c r="O2" s="33"/>
      <c r="P2" s="34"/>
      <c r="S2" s="3" t="s">
        <v>7</v>
      </c>
    </row>
    <row r="3" spans="2:19" ht="14" thickBot="1" x14ac:dyDescent="0.2">
      <c r="B3" s="35" t="s">
        <v>86</v>
      </c>
      <c r="C3" s="36">
        <f>'MKT CAP - Price'!C96</f>
        <v>0</v>
      </c>
      <c r="D3" s="37"/>
      <c r="F3" s="11" t="s">
        <v>91</v>
      </c>
      <c r="G3" s="12"/>
      <c r="H3" s="12"/>
      <c r="I3" s="46">
        <v>1</v>
      </c>
      <c r="P3" s="38"/>
    </row>
    <row r="4" spans="2:19" ht="29" thickBot="1" x14ac:dyDescent="0.2">
      <c r="B4" s="39" t="s">
        <v>64</v>
      </c>
      <c r="N4" s="40" t="s">
        <v>5</v>
      </c>
      <c r="O4" s="4" t="s">
        <v>0</v>
      </c>
      <c r="P4" s="38"/>
    </row>
    <row r="5" spans="2:19" x14ac:dyDescent="0.15">
      <c r="B5" s="9" t="s">
        <v>8</v>
      </c>
      <c r="C5" s="5" t="s">
        <v>121</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v>
      </c>
      <c r="P5" s="38" t="s">
        <v>1</v>
      </c>
      <c r="R5" s="1"/>
    </row>
    <row r="6" spans="2:19" x14ac:dyDescent="0.15">
      <c r="B6" s="9" t="s">
        <v>19</v>
      </c>
      <c r="C6" s="6">
        <v>1</v>
      </c>
      <c r="D6" s="41">
        <f>C6*(1+$O$5)</f>
        <v>1</v>
      </c>
      <c r="E6" s="41">
        <f>D6*(1+$O$5)</f>
        <v>1</v>
      </c>
      <c r="F6" s="41">
        <f>E6*(1+$O$5)</f>
        <v>1</v>
      </c>
      <c r="G6" s="41">
        <f>F6*(1+$O$5)</f>
        <v>1</v>
      </c>
      <c r="H6" s="41">
        <f>G6*(1+$O$5)</f>
        <v>1</v>
      </c>
      <c r="I6" s="41">
        <f>H6*(1+$O$6)</f>
        <v>1</v>
      </c>
      <c r="J6" s="41">
        <f>I6*(1+$O$6)</f>
        <v>1</v>
      </c>
      <c r="K6" s="41">
        <f>J6*(1+$O$6)</f>
        <v>1</v>
      </c>
      <c r="L6" s="41">
        <f>K6*(1+$O$6)</f>
        <v>1</v>
      </c>
      <c r="M6" s="41">
        <f>L6*(1+$O$6)</f>
        <v>1</v>
      </c>
      <c r="N6" s="41">
        <f>L6*O8</f>
        <v>7</v>
      </c>
      <c r="O6" s="17">
        <v>0</v>
      </c>
      <c r="P6" s="27" t="s">
        <v>2</v>
      </c>
    </row>
    <row r="7" spans="2:19" x14ac:dyDescent="0.15">
      <c r="B7" s="9"/>
      <c r="C7" s="7" t="str">
        <f>CONCATENATE(R8,O7*100,S8)</f>
        <v>PV(10%)</v>
      </c>
      <c r="D7" s="41">
        <f>D6*(1+$O$7)^($D$5-D5-1)*$I$3</f>
        <v>0.90909090909090906</v>
      </c>
      <c r="E7" s="41">
        <f t="shared" ref="E7:M7" si="1">E6*(1+$O$7)^($D$5-E5-1)*$I$3</f>
        <v>0.82644628099173545</v>
      </c>
      <c r="F7" s="41">
        <f t="shared" si="1"/>
        <v>0.75131480090157754</v>
      </c>
      <c r="G7" s="41">
        <f t="shared" si="1"/>
        <v>0.68301345536507052</v>
      </c>
      <c r="H7" s="41">
        <f t="shared" si="1"/>
        <v>0.62092132305915493</v>
      </c>
      <c r="I7" s="41">
        <f t="shared" si="1"/>
        <v>0.56447393005377722</v>
      </c>
      <c r="J7" s="41">
        <f t="shared" si="1"/>
        <v>0.51315811823070645</v>
      </c>
      <c r="K7" s="41">
        <f t="shared" si="1"/>
        <v>0.46650738020973315</v>
      </c>
      <c r="L7" s="41">
        <f t="shared" si="1"/>
        <v>0.42409761837248466</v>
      </c>
      <c r="M7" s="41">
        <f t="shared" si="1"/>
        <v>0.38554328942953148</v>
      </c>
      <c r="N7" s="41">
        <f t="shared" ref="N7" si="2">N6*(1+$O$7)^($D$5-N5-1)</f>
        <v>2.6988030260067202</v>
      </c>
      <c r="O7" s="17">
        <v>0.1</v>
      </c>
      <c r="P7" s="38" t="s">
        <v>3</v>
      </c>
    </row>
    <row r="8" spans="2:19" ht="14" thickBot="1" x14ac:dyDescent="0.2">
      <c r="B8" s="9"/>
      <c r="C8" s="8" t="s">
        <v>26</v>
      </c>
      <c r="D8" s="20">
        <f>SUM(D7:N7)</f>
        <v>8.8433701317114011</v>
      </c>
      <c r="E8" s="21"/>
      <c r="F8" s="21"/>
      <c r="G8" s="21"/>
      <c r="H8" s="21"/>
      <c r="I8" s="21"/>
      <c r="J8" s="21"/>
      <c r="K8" s="21"/>
      <c r="L8" s="21"/>
      <c r="M8" s="21"/>
      <c r="N8" s="21"/>
      <c r="O8" s="18">
        <v>7</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0.05</v>
      </c>
      <c r="P11" s="38" t="s">
        <v>1</v>
      </c>
    </row>
    <row r="12" spans="2:19" x14ac:dyDescent="0.15">
      <c r="B12" s="9" t="s">
        <v>18</v>
      </c>
      <c r="C12" s="6">
        <f>C6</f>
        <v>1</v>
      </c>
      <c r="D12" s="41">
        <f>C12*(1+$O$11)</f>
        <v>1.05</v>
      </c>
      <c r="E12" s="41">
        <f>D12*(1+$O$11)</f>
        <v>1.1025</v>
      </c>
      <c r="F12" s="41">
        <f>E12*(1+$O$11)</f>
        <v>1.1576250000000001</v>
      </c>
      <c r="G12" s="41">
        <f>F12*(1+$O$11)</f>
        <v>1.2155062500000002</v>
      </c>
      <c r="H12" s="41">
        <f>G12*(1+$O$11)</f>
        <v>1.2762815625000004</v>
      </c>
      <c r="I12" s="41">
        <f>H12*(1+$O$12)</f>
        <v>1.3400956406250004</v>
      </c>
      <c r="J12" s="41">
        <f>I12*(1+$O$12)</f>
        <v>1.4071004226562505</v>
      </c>
      <c r="K12" s="41">
        <f>J12*(1+$O$12)</f>
        <v>1.477455443789063</v>
      </c>
      <c r="L12" s="41">
        <f>K12*(1+$O$12)</f>
        <v>1.5513282159785162</v>
      </c>
      <c r="M12" s="41">
        <f>L12*(1+$O$12)</f>
        <v>1.628894626777442</v>
      </c>
      <c r="N12" s="41">
        <f>L12*O14</f>
        <v>23.269923239677745</v>
      </c>
      <c r="O12" s="17">
        <v>0.05</v>
      </c>
      <c r="P12" s="27" t="s">
        <v>2</v>
      </c>
    </row>
    <row r="13" spans="2:19" x14ac:dyDescent="0.15">
      <c r="B13" s="9">
        <f>B7</f>
        <v>0</v>
      </c>
      <c r="C13" s="7" t="str">
        <f>C7</f>
        <v>PV(10%)</v>
      </c>
      <c r="D13" s="41">
        <f>D12*(1+$O$13)^($D$11-D11-1)*$I$3</f>
        <v>0.95454545454545459</v>
      </c>
      <c r="E13" s="41">
        <f t="shared" ref="E13:M13" si="4">E12*(1+$O$13)^($D$11-E11-1)*$I$3</f>
        <v>0.91115702479338834</v>
      </c>
      <c r="F13" s="41">
        <f t="shared" si="4"/>
        <v>0.86974079639368884</v>
      </c>
      <c r="G13" s="41">
        <f t="shared" si="4"/>
        <v>0.83020712383033946</v>
      </c>
      <c r="H13" s="41">
        <f t="shared" si="4"/>
        <v>0.79247043638350578</v>
      </c>
      <c r="I13" s="41">
        <f t="shared" si="4"/>
        <v>0.75644905291152831</v>
      </c>
      <c r="J13" s="41">
        <f t="shared" si="4"/>
        <v>0.72206500505191318</v>
      </c>
      <c r="K13" s="41">
        <f t="shared" si="4"/>
        <v>0.68924386845864449</v>
      </c>
      <c r="L13" s="41">
        <f t="shared" si="4"/>
        <v>0.65791460171052418</v>
      </c>
      <c r="M13" s="41">
        <f t="shared" si="4"/>
        <v>0.62800939254186394</v>
      </c>
      <c r="N13" s="41">
        <f>N12*(1+$O$7)^($D$5-N11-1)</f>
        <v>8.9715627505980571</v>
      </c>
      <c r="O13" s="17">
        <f>O7</f>
        <v>0.1</v>
      </c>
      <c r="P13" s="38" t="s">
        <v>3</v>
      </c>
    </row>
    <row r="14" spans="2:19" ht="14" thickBot="1" x14ac:dyDescent="0.2">
      <c r="B14" s="9"/>
      <c r="C14" s="8" t="s">
        <v>4</v>
      </c>
      <c r="D14" s="20">
        <f>SUM(D13:N13)</f>
        <v>16.78336550721891</v>
      </c>
      <c r="E14" s="21"/>
      <c r="F14" s="21"/>
      <c r="G14" s="21"/>
      <c r="H14" s="21"/>
      <c r="I14" s="21"/>
      <c r="J14" s="21"/>
      <c r="K14" s="21"/>
      <c r="L14" s="21"/>
      <c r="M14" s="21"/>
      <c r="N14" s="21"/>
      <c r="O14" s="18">
        <v>15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9" t="s">
        <v>17</v>
      </c>
      <c r="C18" s="6">
        <f>C12</f>
        <v>1</v>
      </c>
      <c r="D18" s="41">
        <f>C18*(1+$O$17)</f>
        <v>1</v>
      </c>
      <c r="E18" s="41">
        <f>D18*(1+$O$17)</f>
        <v>1</v>
      </c>
      <c r="F18" s="41">
        <f>E18*(1+$O$17)</f>
        <v>1</v>
      </c>
      <c r="G18" s="41">
        <f>F18*(1+$O$17)</f>
        <v>1</v>
      </c>
      <c r="H18" s="41">
        <f>G18*(1+$O$17)</f>
        <v>1</v>
      </c>
      <c r="I18" s="41">
        <f>H18*(1+$O$18)</f>
        <v>0</v>
      </c>
      <c r="J18" s="41">
        <f>I18*(1+$O$18)</f>
        <v>0</v>
      </c>
      <c r="K18" s="41">
        <f>J18*(1+$O$18)</f>
        <v>0</v>
      </c>
      <c r="L18" s="41">
        <f>K18*(1+$O$18)</f>
        <v>0</v>
      </c>
      <c r="M18" s="41">
        <f>L18*(1+$O$18)</f>
        <v>0</v>
      </c>
      <c r="N18" s="41">
        <f>L18*O20</f>
        <v>0</v>
      </c>
      <c r="O18" s="17">
        <v>-1</v>
      </c>
      <c r="P18" s="27" t="s">
        <v>2</v>
      </c>
    </row>
    <row r="19" spans="2:16" x14ac:dyDescent="0.15">
      <c r="B19" s="9" t="s">
        <v>81</v>
      </c>
      <c r="C19" s="7" t="str">
        <f>C13</f>
        <v>PV(10%)</v>
      </c>
      <c r="D19" s="41">
        <f>D18*(1+$O$19)^($D$17-D17-1)*$I$3</f>
        <v>0.90909090909090906</v>
      </c>
      <c r="E19" s="41">
        <f t="shared" ref="E19:M19" si="6">E18*(1+$O$19)^($D$17-E17-1)*$I$3</f>
        <v>0.82644628099173545</v>
      </c>
      <c r="F19" s="41">
        <f t="shared" si="6"/>
        <v>0.75131480090157754</v>
      </c>
      <c r="G19" s="41">
        <f t="shared" si="6"/>
        <v>0.68301345536507052</v>
      </c>
      <c r="H19" s="41">
        <f t="shared" si="6"/>
        <v>0.62092132305915493</v>
      </c>
      <c r="I19" s="41">
        <f t="shared" si="6"/>
        <v>0</v>
      </c>
      <c r="J19" s="41">
        <f t="shared" si="6"/>
        <v>0</v>
      </c>
      <c r="K19" s="41">
        <f t="shared" si="6"/>
        <v>0</v>
      </c>
      <c r="L19" s="41">
        <f t="shared" si="6"/>
        <v>0</v>
      </c>
      <c r="M19" s="41">
        <f t="shared" si="6"/>
        <v>0</v>
      </c>
      <c r="N19" s="41">
        <f t="shared" ref="N19" si="7">N18*(1+$O$19)^($D$17-N17-1)</f>
        <v>0</v>
      </c>
      <c r="O19" s="17">
        <f>O13</f>
        <v>0.1</v>
      </c>
      <c r="P19" s="38" t="s">
        <v>3</v>
      </c>
    </row>
    <row r="20" spans="2:16" ht="14" thickBot="1" x14ac:dyDescent="0.2">
      <c r="B20" s="9" t="s">
        <v>82</v>
      </c>
      <c r="C20" s="8" t="s">
        <v>4</v>
      </c>
      <c r="D20" s="20">
        <f>SUM(D19:N19)</f>
        <v>3.7907867694084478</v>
      </c>
      <c r="E20" s="21"/>
      <c r="F20" s="21"/>
      <c r="G20" s="21"/>
      <c r="H20" s="21"/>
      <c r="I20" s="21"/>
      <c r="J20" s="21"/>
      <c r="K20" s="21"/>
      <c r="L20" s="21"/>
      <c r="M20" s="21"/>
      <c r="N20" s="21"/>
      <c r="O20" s="18">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0.33</v>
      </c>
      <c r="E23" s="41">
        <f>D8</f>
        <v>8.8433701317114011</v>
      </c>
      <c r="F23" s="22">
        <f>E23*D23</f>
        <v>2.9183121434647625</v>
      </c>
      <c r="P23" s="38"/>
    </row>
    <row r="24" spans="2:16" x14ac:dyDescent="0.15">
      <c r="B24" s="9"/>
      <c r="C24" s="9" t="s">
        <v>15</v>
      </c>
      <c r="D24" s="44">
        <v>0.34</v>
      </c>
      <c r="E24" s="41">
        <f>D14</f>
        <v>16.78336550721891</v>
      </c>
      <c r="F24" s="22">
        <f>E24*D24</f>
        <v>5.7063442724544302</v>
      </c>
      <c r="P24" s="38"/>
    </row>
    <row r="25" spans="2:16" ht="14" thickBot="1" x14ac:dyDescent="0.2">
      <c r="B25" s="9"/>
      <c r="C25" s="10" t="s">
        <v>28</v>
      </c>
      <c r="D25" s="44">
        <v>0.33</v>
      </c>
      <c r="E25" s="23">
        <f>D20</f>
        <v>3.7907867694084478</v>
      </c>
      <c r="F25" s="24">
        <f>E25*D25</f>
        <v>1.2509596339047879</v>
      </c>
      <c r="P25" s="38"/>
    </row>
    <row r="26" spans="2:16" ht="14" thickBot="1" x14ac:dyDescent="0.2">
      <c r="B26" s="9"/>
      <c r="C26" s="36" t="s">
        <v>87</v>
      </c>
      <c r="D26" s="36">
        <f>C3</f>
        <v>0</v>
      </c>
      <c r="E26" s="15" t="s">
        <v>11</v>
      </c>
      <c r="F26" s="16">
        <f>SUM(F23:F25)</f>
        <v>9.8756160498239804</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7" priority="1" operator="containsText" text="overvalued">
      <formula>NOT(ISERROR(SEARCH("overvalued",D3)))</formula>
    </cfRule>
    <cfRule type="containsText" dxfId="6" priority="2" operator="containsText" text="undervalued">
      <formula>NOT(ISERROR(SEARCH("undervalued",D3)))</formula>
    </cfRule>
  </conditionalFormatting>
  <hyperlinks>
    <hyperlink ref="C30" r:id="rId1" xr:uid="{DB091936-CF3E-0C43-9205-9C217F2E57F5}"/>
    <hyperlink ref="B4" location="'COMPARATIVE TABLE'!A1" display="'COMPARATIVE TABLE'!A1" xr:uid="{21D99385-2C89-B547-8E81-57D0666E7EA1}"/>
  </hyperlinks>
  <pageMargins left="0.7" right="0.7" top="0.78740157499999996" bottom="0.78740157499999996" header="0.3" footer="0.3"/>
  <pageSetup paperSize="9" orientation="portrait" r:id="rId2"/>
  <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8C4F7-5E83-F54E-9246-A36B484ED4AE}">
  <sheetPr codeName="Sheet28"/>
  <dimension ref="B1:S30"/>
  <sheetViews>
    <sheetView showGridLines="0" zoomScale="141" zoomScaleNormal="141"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84</v>
      </c>
      <c r="C2" s="31" t="s">
        <v>32</v>
      </c>
      <c r="D2" s="32"/>
      <c r="E2" s="33"/>
      <c r="F2" s="33"/>
      <c r="G2" s="33"/>
      <c r="H2" s="33"/>
      <c r="I2" s="33"/>
      <c r="J2" s="33"/>
      <c r="K2" s="33"/>
      <c r="L2" s="33"/>
      <c r="M2" s="33"/>
      <c r="N2" s="33"/>
      <c r="O2" s="33"/>
      <c r="P2" s="34"/>
      <c r="S2" s="3" t="s">
        <v>7</v>
      </c>
    </row>
    <row r="3" spans="2:19" ht="14" thickBot="1" x14ac:dyDescent="0.2">
      <c r="B3" s="35" t="s">
        <v>86</v>
      </c>
      <c r="C3" s="36">
        <f>'MKT CAP - Price'!E91</f>
        <v>0</v>
      </c>
      <c r="D3" s="37"/>
      <c r="F3" s="11" t="s">
        <v>91</v>
      </c>
      <c r="G3" s="12"/>
      <c r="H3" s="12"/>
      <c r="I3" s="46">
        <v>1</v>
      </c>
      <c r="P3" s="38"/>
    </row>
    <row r="4" spans="2:19" ht="29" thickBot="1" x14ac:dyDescent="0.2">
      <c r="B4" s="39" t="s">
        <v>64</v>
      </c>
      <c r="N4" s="40" t="s">
        <v>5</v>
      </c>
      <c r="O4" s="4" t="s">
        <v>0</v>
      </c>
      <c r="P4" s="38"/>
    </row>
    <row r="5" spans="2:19" x14ac:dyDescent="0.15">
      <c r="B5" s="9" t="s">
        <v>8</v>
      </c>
      <c r="C5" s="5" t="s">
        <v>121</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17">
        <v>0.04</v>
      </c>
      <c r="P5" s="38" t="s">
        <v>1</v>
      </c>
      <c r="R5" s="1"/>
    </row>
    <row r="6" spans="2:19" x14ac:dyDescent="0.15">
      <c r="B6" s="9" t="s">
        <v>19</v>
      </c>
      <c r="C6" s="6">
        <v>2</v>
      </c>
      <c r="D6" s="41">
        <f>C6*(1+$O$5)</f>
        <v>2.08</v>
      </c>
      <c r="E6" s="41">
        <f>D6*(1+$O$5)</f>
        <v>2.1632000000000002</v>
      </c>
      <c r="F6" s="41">
        <f>E6*(1+$O$5)</f>
        <v>2.2497280000000002</v>
      </c>
      <c r="G6" s="41">
        <f>F6*(1+$O$5)</f>
        <v>2.3397171200000004</v>
      </c>
      <c r="H6" s="41">
        <f>G6*(1+$O$5)</f>
        <v>2.4333058048000007</v>
      </c>
      <c r="I6" s="41">
        <f>H6*(1+$O$6)</f>
        <v>2.5306380369920007</v>
      </c>
      <c r="J6" s="41">
        <f>I6*(1+$O$6)</f>
        <v>2.631863558471681</v>
      </c>
      <c r="K6" s="41">
        <f>J6*(1+$O$6)</f>
        <v>2.7371381008105482</v>
      </c>
      <c r="L6" s="41">
        <f>K6*(1+$O$6)</f>
        <v>2.8466236248429704</v>
      </c>
      <c r="M6" s="41">
        <f>L6*(1+$O$6)</f>
        <v>2.9604885698366892</v>
      </c>
      <c r="N6" s="41">
        <f>L6*O8</f>
        <v>71.165590621074259</v>
      </c>
      <c r="O6" s="17">
        <v>0.04</v>
      </c>
      <c r="P6" s="27" t="s">
        <v>2</v>
      </c>
    </row>
    <row r="7" spans="2:19" x14ac:dyDescent="0.15">
      <c r="B7" s="9"/>
      <c r="C7" s="7" t="str">
        <f>CONCATENATE(R8,O7*100,S8)</f>
        <v>PV(10%)</v>
      </c>
      <c r="D7" s="41">
        <f>D6*(1+$O$7)^($D$5-D5-1)*$I$3</f>
        <v>1.8909090909090909</v>
      </c>
      <c r="E7" s="41">
        <f t="shared" ref="E7:M7" si="1">E6*(1+$O$7)^($D$5-E5-1)*$I$3</f>
        <v>1.7877685950413222</v>
      </c>
      <c r="F7" s="41">
        <f t="shared" si="1"/>
        <v>1.6902539444027043</v>
      </c>
      <c r="G7" s="41">
        <f t="shared" si="1"/>
        <v>1.5980582747080117</v>
      </c>
      <c r="H7" s="41">
        <f t="shared" si="1"/>
        <v>1.5108914597239382</v>
      </c>
      <c r="I7" s="41">
        <f t="shared" si="1"/>
        <v>1.4284791982844507</v>
      </c>
      <c r="J7" s="41">
        <f t="shared" si="1"/>
        <v>1.3505621511052988</v>
      </c>
      <c r="K7" s="41">
        <f t="shared" si="1"/>
        <v>1.2768951246813733</v>
      </c>
      <c r="L7" s="41">
        <f t="shared" si="1"/>
        <v>1.207246299698753</v>
      </c>
      <c r="M7" s="41">
        <f t="shared" si="1"/>
        <v>1.1413965015333665</v>
      </c>
      <c r="N7" s="41">
        <f t="shared" ref="N7" si="2">N6*(1+$O$7)^($D$5-N5-1)</f>
        <v>27.437415902244382</v>
      </c>
      <c r="O7" s="17">
        <v>0.1</v>
      </c>
      <c r="P7" s="38" t="s">
        <v>3</v>
      </c>
    </row>
    <row r="8" spans="2:19" ht="14" thickBot="1" x14ac:dyDescent="0.2">
      <c r="B8" s="9"/>
      <c r="C8" s="8" t="s">
        <v>26</v>
      </c>
      <c r="D8" s="20">
        <f>SUM(D7:N7)</f>
        <v>42.319876542332693</v>
      </c>
      <c r="E8" s="21"/>
      <c r="F8" s="21"/>
      <c r="G8" s="21"/>
      <c r="H8" s="21"/>
      <c r="I8" s="21"/>
      <c r="J8" s="21"/>
      <c r="K8" s="21"/>
      <c r="L8" s="21"/>
      <c r="M8" s="21"/>
      <c r="N8" s="21"/>
      <c r="O8" s="18">
        <v>25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Dividend</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0.06</v>
      </c>
      <c r="P11" s="38" t="s">
        <v>1</v>
      </c>
    </row>
    <row r="12" spans="2:19" x14ac:dyDescent="0.15">
      <c r="B12" s="9" t="s">
        <v>18</v>
      </c>
      <c r="C12" s="6">
        <f>C6</f>
        <v>2</v>
      </c>
      <c r="D12" s="41">
        <f>C12*(1+$O$11)</f>
        <v>2.12</v>
      </c>
      <c r="E12" s="41">
        <f>D12*(1+$O$11)</f>
        <v>2.2472000000000003</v>
      </c>
      <c r="F12" s="41">
        <f>E12*(1+$O$11)</f>
        <v>2.3820320000000006</v>
      </c>
      <c r="G12" s="41">
        <f>F12*(1+$O$11)</f>
        <v>2.5249539200000006</v>
      </c>
      <c r="H12" s="41">
        <f>G12*(1+$O$11)</f>
        <v>2.676451155200001</v>
      </c>
      <c r="I12" s="41">
        <f>H12*(1+$O$12)</f>
        <v>2.8370382245120012</v>
      </c>
      <c r="J12" s="41">
        <f>I12*(1+$O$12)</f>
        <v>3.0072605179827212</v>
      </c>
      <c r="K12" s="41">
        <f>J12*(1+$O$12)</f>
        <v>3.1876961490616846</v>
      </c>
      <c r="L12" s="41">
        <f>K12*(1+$O$12)</f>
        <v>3.3789579180053857</v>
      </c>
      <c r="M12" s="41">
        <f>L12*(1+$O$12)</f>
        <v>3.5816953930857092</v>
      </c>
      <c r="N12" s="41">
        <f>L12*O14</f>
        <v>111.50561129417773</v>
      </c>
      <c r="O12" s="17">
        <v>0.06</v>
      </c>
      <c r="P12" s="27" t="s">
        <v>2</v>
      </c>
    </row>
    <row r="13" spans="2:19" x14ac:dyDescent="0.15">
      <c r="B13" s="9">
        <f>B7</f>
        <v>0</v>
      </c>
      <c r="C13" s="7" t="str">
        <f>C7</f>
        <v>PV(10%)</v>
      </c>
      <c r="D13" s="41">
        <f>D12*(1+$O$13)^($D$11-D11-1)</f>
        <v>1.9272727272727272</v>
      </c>
      <c r="E13" s="41">
        <f t="shared" ref="E13:M13" si="4">E12*(1+$O$13)^($D$11-E11-1)</f>
        <v>1.8571900826446281</v>
      </c>
      <c r="F13" s="41">
        <f t="shared" si="4"/>
        <v>1.7896558978211869</v>
      </c>
      <c r="G13" s="41">
        <f t="shared" si="4"/>
        <v>1.7245775015367804</v>
      </c>
      <c r="H13" s="41">
        <f t="shared" si="4"/>
        <v>1.6618655923899883</v>
      </c>
      <c r="I13" s="41">
        <f t="shared" si="4"/>
        <v>1.6014341163030796</v>
      </c>
      <c r="J13" s="41">
        <f t="shared" si="4"/>
        <v>1.5432001484375129</v>
      </c>
      <c r="K13" s="41">
        <f t="shared" si="4"/>
        <v>1.4870837794034215</v>
      </c>
      <c r="L13" s="41">
        <f t="shared" si="4"/>
        <v>1.4330080056069334</v>
      </c>
      <c r="M13" s="41">
        <f t="shared" si="4"/>
        <v>1.380898623584863</v>
      </c>
      <c r="N13" s="41">
        <f>N12*(1+$O$7)^($D$5-N11-1)</f>
        <v>42.990240168207997</v>
      </c>
      <c r="O13" s="17">
        <f>O7</f>
        <v>0.1</v>
      </c>
      <c r="P13" s="38" t="s">
        <v>3</v>
      </c>
    </row>
    <row r="14" spans="2:19" ht="14" thickBot="1" x14ac:dyDescent="0.2">
      <c r="B14" s="9"/>
      <c r="C14" s="8" t="s">
        <v>4</v>
      </c>
      <c r="D14" s="20">
        <f>SUM(D13:N13)</f>
        <v>59.396426643209118</v>
      </c>
      <c r="E14" s="21"/>
      <c r="F14" s="21"/>
      <c r="G14" s="21"/>
      <c r="H14" s="21"/>
      <c r="I14" s="21"/>
      <c r="J14" s="21"/>
      <c r="K14" s="21"/>
      <c r="L14" s="21"/>
      <c r="M14" s="21"/>
      <c r="N14" s="21"/>
      <c r="O14" s="18">
        <v>33</v>
      </c>
      <c r="P14" s="38" t="s">
        <v>20</v>
      </c>
    </row>
    <row r="15" spans="2:19" x14ac:dyDescent="0.15">
      <c r="B15" s="9"/>
      <c r="P15" s="38"/>
    </row>
    <row r="16" spans="2:19" ht="29" thickBot="1" x14ac:dyDescent="0.2">
      <c r="B16" s="9"/>
      <c r="N16" s="40" t="s">
        <v>5</v>
      </c>
      <c r="O16" s="4" t="s">
        <v>0</v>
      </c>
      <c r="P16" s="38"/>
    </row>
    <row r="17" spans="2:16" x14ac:dyDescent="0.15">
      <c r="B17" s="9" t="s">
        <v>10</v>
      </c>
      <c r="C17" s="5" t="str">
        <f>C11</f>
        <v>Dividend</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0.04</v>
      </c>
      <c r="P17" s="38" t="s">
        <v>1</v>
      </c>
    </row>
    <row r="18" spans="2:16" x14ac:dyDescent="0.15">
      <c r="B18" s="9" t="s">
        <v>17</v>
      </c>
      <c r="C18" s="6">
        <f>C12</f>
        <v>2</v>
      </c>
      <c r="D18" s="41">
        <f>C18*(1+$O$17)</f>
        <v>2.08</v>
      </c>
      <c r="E18" s="41">
        <f>D18*(1+$O$17)</f>
        <v>2.1632000000000002</v>
      </c>
      <c r="F18" s="41">
        <f>E18*(1+$O$17)</f>
        <v>2.2497280000000002</v>
      </c>
      <c r="G18" s="41">
        <f>F18*(1+$O$17)</f>
        <v>2.3397171200000004</v>
      </c>
      <c r="H18" s="41">
        <f>G18*(1+$O$17)</f>
        <v>2.4333058048000007</v>
      </c>
      <c r="I18" s="41">
        <f>H18*(1+$O$18)</f>
        <v>2.5306380369920007</v>
      </c>
      <c r="J18" s="41">
        <f>I18*(1+$O$18)</f>
        <v>2.631863558471681</v>
      </c>
      <c r="K18" s="41">
        <f>J18*(1+$O$18)</f>
        <v>2.7371381008105482</v>
      </c>
      <c r="L18" s="41">
        <f>K18*(1+$O$18)</f>
        <v>2.8466236248429704</v>
      </c>
      <c r="M18" s="41">
        <f>L18*(1+$O$18)</f>
        <v>2.9604885698366892</v>
      </c>
      <c r="N18" s="41">
        <f>L18*O20</f>
        <v>56.932472496859404</v>
      </c>
      <c r="O18" s="17">
        <v>0.04</v>
      </c>
      <c r="P18" s="27" t="s">
        <v>2</v>
      </c>
    </row>
    <row r="19" spans="2:16" x14ac:dyDescent="0.15">
      <c r="B19" s="9" t="s">
        <v>81</v>
      </c>
      <c r="C19" s="7" t="str">
        <f>C13</f>
        <v>PV(10%)</v>
      </c>
      <c r="D19" s="41">
        <f>D18*(1+$O$19)^($D$17-D17-1)*$I$3</f>
        <v>1.8909090909090909</v>
      </c>
      <c r="E19" s="41">
        <f t="shared" ref="E19:M19" si="6">E18*(1+$O$19)^($D$17-E17-1)*$I$3</f>
        <v>1.7877685950413222</v>
      </c>
      <c r="F19" s="41">
        <f t="shared" si="6"/>
        <v>1.6902539444027043</v>
      </c>
      <c r="G19" s="41">
        <f t="shared" si="6"/>
        <v>1.5980582747080117</v>
      </c>
      <c r="H19" s="41">
        <f t="shared" si="6"/>
        <v>1.5108914597239382</v>
      </c>
      <c r="I19" s="41">
        <f t="shared" si="6"/>
        <v>1.4284791982844507</v>
      </c>
      <c r="J19" s="41">
        <f t="shared" si="6"/>
        <v>1.3505621511052988</v>
      </c>
      <c r="K19" s="41">
        <f t="shared" si="6"/>
        <v>1.2768951246813733</v>
      </c>
      <c r="L19" s="41">
        <f t="shared" si="6"/>
        <v>1.207246299698753</v>
      </c>
      <c r="M19" s="41">
        <f t="shared" si="6"/>
        <v>1.1413965015333665</v>
      </c>
      <c r="N19" s="41">
        <f t="shared" ref="N19" si="7">N18*(1+$O$19)^($D$17-N17-1)</f>
        <v>21.949932721795506</v>
      </c>
      <c r="O19" s="17">
        <f>O13</f>
        <v>0.1</v>
      </c>
      <c r="P19" s="38" t="s">
        <v>3</v>
      </c>
    </row>
    <row r="20" spans="2:16" ht="14" thickBot="1" x14ac:dyDescent="0.2">
      <c r="B20" s="9" t="s">
        <v>82</v>
      </c>
      <c r="C20" s="8" t="s">
        <v>4</v>
      </c>
      <c r="D20" s="20">
        <f>SUM(D19:N19)</f>
        <v>36.832393361883817</v>
      </c>
      <c r="E20" s="21"/>
      <c r="F20" s="21"/>
      <c r="G20" s="21"/>
      <c r="H20" s="21"/>
      <c r="I20" s="21"/>
      <c r="J20" s="21"/>
      <c r="K20" s="21"/>
      <c r="L20" s="21"/>
      <c r="M20" s="21"/>
      <c r="N20" s="21"/>
      <c r="O20" s="18">
        <v>20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0.33</v>
      </c>
      <c r="E23" s="41">
        <f>D8</f>
        <v>42.319876542332693</v>
      </c>
      <c r="F23" s="22">
        <f>E23*D23</f>
        <v>13.965559258969789</v>
      </c>
      <c r="P23" s="38"/>
    </row>
    <row r="24" spans="2:16" x14ac:dyDescent="0.15">
      <c r="B24" s="9"/>
      <c r="C24" s="9" t="s">
        <v>15</v>
      </c>
      <c r="D24" s="44">
        <v>0.34</v>
      </c>
      <c r="E24" s="41">
        <f>D14</f>
        <v>59.396426643209118</v>
      </c>
      <c r="F24" s="22">
        <f>E24*D24</f>
        <v>20.194785058691103</v>
      </c>
      <c r="P24" s="38"/>
    </row>
    <row r="25" spans="2:16" ht="14" thickBot="1" x14ac:dyDescent="0.2">
      <c r="B25" s="9"/>
      <c r="C25" s="10" t="s">
        <v>28</v>
      </c>
      <c r="D25" s="44">
        <v>0.33</v>
      </c>
      <c r="E25" s="23">
        <f>D20</f>
        <v>36.832393361883817</v>
      </c>
      <c r="F25" s="24">
        <f>E25*D25</f>
        <v>12.15468980942166</v>
      </c>
      <c r="P25" s="38"/>
    </row>
    <row r="26" spans="2:16" ht="14" thickBot="1" x14ac:dyDescent="0.2">
      <c r="B26" s="9"/>
      <c r="C26" s="36" t="s">
        <v>87</v>
      </c>
      <c r="D26" s="36">
        <f>C3</f>
        <v>0</v>
      </c>
      <c r="E26" s="15" t="s">
        <v>11</v>
      </c>
      <c r="F26" s="16">
        <f>SUM(F23:F25)</f>
        <v>46.315034127082555</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5" priority="1" operator="containsText" text="overvalued">
      <formula>NOT(ISERROR(SEARCH("overvalued",D3)))</formula>
    </cfRule>
    <cfRule type="containsText" dxfId="4" priority="2" operator="containsText" text="undervalued">
      <formula>NOT(ISERROR(SEARCH("undervalued",D3)))</formula>
    </cfRule>
  </conditionalFormatting>
  <hyperlinks>
    <hyperlink ref="C30" r:id="rId1" xr:uid="{AD3CD9F3-375A-B34C-AB8C-6F0AA730EC35}"/>
    <hyperlink ref="B4" location="'COMPARATIVE TABLE'!A1" display="'COMPARATIVE TABLE'!A1" xr:uid="{2F5C0628-B44E-8541-89D1-2B00B7407E74}"/>
  </hyperlinks>
  <pageMargins left="0.7" right="0.7" top="0.78740157499999996" bottom="0.78740157499999996" header="0.3" footer="0.3"/>
  <pageSetup paperSize="9" orientation="portrait" r:id="rId2"/>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31EF9-B92F-4D4B-B644-50ABCCC52DEE}">
  <sheetPr codeName="Sheet29"/>
  <dimension ref="B1:S30"/>
  <sheetViews>
    <sheetView showGridLines="0" zoomScale="131" zoomScaleNormal="131"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147</v>
      </c>
      <c r="C2" s="31" t="s">
        <v>32</v>
      </c>
      <c r="D2" s="32"/>
      <c r="E2" s="33"/>
      <c r="F2" s="33"/>
      <c r="G2" s="33"/>
      <c r="H2" s="33"/>
      <c r="I2" s="33"/>
      <c r="J2" s="33"/>
      <c r="K2" s="33"/>
      <c r="L2" s="33"/>
      <c r="M2" s="33"/>
      <c r="N2" s="33"/>
      <c r="O2" s="33"/>
      <c r="P2" s="34"/>
      <c r="S2" s="3" t="s">
        <v>7</v>
      </c>
    </row>
    <row r="3" spans="2:19" ht="14" thickBot="1" x14ac:dyDescent="0.2">
      <c r="B3" s="35" t="s">
        <v>122</v>
      </c>
      <c r="C3" s="29">
        <f ca="1">DATA!C9</f>
        <v>1068.106</v>
      </c>
      <c r="D3" s="37"/>
      <c r="F3" s="69" t="s">
        <v>91</v>
      </c>
      <c r="G3" s="70"/>
      <c r="H3" s="70"/>
      <c r="I3" s="75">
        <v>0</v>
      </c>
      <c r="P3" s="38"/>
    </row>
    <row r="4" spans="2:19" ht="29" thickBot="1" x14ac:dyDescent="0.2">
      <c r="B4" s="39" t="s">
        <v>64</v>
      </c>
      <c r="N4" s="40" t="s">
        <v>5</v>
      </c>
      <c r="O4" s="4" t="s">
        <v>0</v>
      </c>
      <c r="P4" s="38"/>
    </row>
    <row r="5" spans="2:19" x14ac:dyDescent="0.15">
      <c r="B5" s="9" t="s">
        <v>8</v>
      </c>
      <c r="C5" s="5" t="s">
        <v>220</v>
      </c>
      <c r="D5" s="19">
        <v>2026</v>
      </c>
      <c r="E5" s="19">
        <f t="shared" ref="E5:M5" si="0">D5+1</f>
        <v>2027</v>
      </c>
      <c r="F5" s="19">
        <f t="shared" si="0"/>
        <v>2028</v>
      </c>
      <c r="G5" s="19">
        <f t="shared" si="0"/>
        <v>2029</v>
      </c>
      <c r="H5" s="19">
        <f t="shared" si="0"/>
        <v>2030</v>
      </c>
      <c r="I5" s="19">
        <f t="shared" si="0"/>
        <v>2031</v>
      </c>
      <c r="J5" s="19">
        <f t="shared" si="0"/>
        <v>2032</v>
      </c>
      <c r="K5" s="19">
        <f t="shared" si="0"/>
        <v>2033</v>
      </c>
      <c r="L5" s="19">
        <f t="shared" si="0"/>
        <v>2034</v>
      </c>
      <c r="M5" s="19">
        <f t="shared" si="0"/>
        <v>2035</v>
      </c>
      <c r="N5" s="19">
        <v>2035</v>
      </c>
      <c r="O5" s="66">
        <v>0.06</v>
      </c>
      <c r="P5" s="38" t="s">
        <v>1</v>
      </c>
      <c r="R5" s="1"/>
    </row>
    <row r="6" spans="2:19" x14ac:dyDescent="0.15">
      <c r="B6" s="9" t="s">
        <v>19</v>
      </c>
      <c r="C6" s="6">
        <v>40</v>
      </c>
      <c r="D6" s="41">
        <f>C6*(1+$O$5)</f>
        <v>42.400000000000006</v>
      </c>
      <c r="E6" s="41">
        <f>D6*(1+$O$5)</f>
        <v>44.94400000000001</v>
      </c>
      <c r="F6" s="41">
        <f>E6*(1+$O$5)</f>
        <v>47.640640000000012</v>
      </c>
      <c r="G6" s="41">
        <f>F6*(1+$O$5)</f>
        <v>50.499078400000016</v>
      </c>
      <c r="H6" s="41">
        <f>G6*(1+$O$5)</f>
        <v>53.529023104000018</v>
      </c>
      <c r="I6" s="41">
        <f>H6*(1+$O$6)</f>
        <v>56.740764490240025</v>
      </c>
      <c r="J6" s="41">
        <f>I6*(1+$O$6)</f>
        <v>60.145210359654428</v>
      </c>
      <c r="K6" s="41">
        <f>J6*(1+$O$6)</f>
        <v>63.7539229812337</v>
      </c>
      <c r="L6" s="41">
        <f>K6*(1+$O$6)</f>
        <v>67.579158360107726</v>
      </c>
      <c r="M6" s="41">
        <f>L6*(1+$O$6)</f>
        <v>71.633907861714192</v>
      </c>
      <c r="N6" s="41">
        <f>L6*O8</f>
        <v>1689.478959002693</v>
      </c>
      <c r="O6" s="66">
        <v>0.06</v>
      </c>
      <c r="P6" s="27" t="s">
        <v>2</v>
      </c>
    </row>
    <row r="7" spans="2:19" x14ac:dyDescent="0.15">
      <c r="B7" s="9"/>
      <c r="C7" s="7" t="str">
        <f>CONCATENATE(R8,O7*100,S8)</f>
        <v>PV(7%)</v>
      </c>
      <c r="D7" s="41">
        <f>D6*(1+$O$7)^($D$5-D5-1)*$I$3</f>
        <v>0</v>
      </c>
      <c r="E7" s="41">
        <f t="shared" ref="E7:M7" si="1">E6*(1+$O$7)^($D$5-E5-1)*$I$3</f>
        <v>0</v>
      </c>
      <c r="F7" s="41">
        <f t="shared" si="1"/>
        <v>0</v>
      </c>
      <c r="G7" s="41">
        <f t="shared" si="1"/>
        <v>0</v>
      </c>
      <c r="H7" s="41">
        <f t="shared" si="1"/>
        <v>0</v>
      </c>
      <c r="I7" s="41">
        <f t="shared" si="1"/>
        <v>0</v>
      </c>
      <c r="J7" s="41">
        <f t="shared" si="1"/>
        <v>0</v>
      </c>
      <c r="K7" s="41">
        <f t="shared" si="1"/>
        <v>0</v>
      </c>
      <c r="L7" s="41">
        <f t="shared" si="1"/>
        <v>0</v>
      </c>
      <c r="M7" s="41">
        <f t="shared" si="1"/>
        <v>0</v>
      </c>
      <c r="N7" s="41">
        <f t="shared" ref="N7" si="2">N6*(1+$O$7)^($D$5-N5-1)</f>
        <v>858.8454328855189</v>
      </c>
      <c r="O7" s="66">
        <v>7.0000000000000007E-2</v>
      </c>
      <c r="P7" s="38" t="s">
        <v>3</v>
      </c>
    </row>
    <row r="8" spans="2:19" ht="14" thickBot="1" x14ac:dyDescent="0.2">
      <c r="B8" s="9"/>
      <c r="C8" s="8" t="s">
        <v>26</v>
      </c>
      <c r="D8" s="20">
        <f>SUM(D7:N7)</f>
        <v>858.8454328855189</v>
      </c>
      <c r="E8" s="21"/>
      <c r="F8" s="21"/>
      <c r="G8" s="21"/>
      <c r="H8" s="21"/>
      <c r="I8" s="21"/>
      <c r="J8" s="21"/>
      <c r="K8" s="21"/>
      <c r="L8" s="21"/>
      <c r="M8" s="21"/>
      <c r="N8" s="21"/>
      <c r="O8" s="18">
        <v>25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Net income in billions</v>
      </c>
      <c r="D11" s="19">
        <f>D5</f>
        <v>2026</v>
      </c>
      <c r="E11" s="19">
        <f t="shared" ref="E11:M11" si="3">D11+1</f>
        <v>2027</v>
      </c>
      <c r="F11" s="19">
        <f t="shared" si="3"/>
        <v>2028</v>
      </c>
      <c r="G11" s="19">
        <f t="shared" si="3"/>
        <v>2029</v>
      </c>
      <c r="H11" s="19">
        <f t="shared" si="3"/>
        <v>2030</v>
      </c>
      <c r="I11" s="19">
        <f t="shared" si="3"/>
        <v>2031</v>
      </c>
      <c r="J11" s="19">
        <f t="shared" si="3"/>
        <v>2032</v>
      </c>
      <c r="K11" s="19">
        <f t="shared" si="3"/>
        <v>2033</v>
      </c>
      <c r="L11" s="19">
        <f t="shared" si="3"/>
        <v>2034</v>
      </c>
      <c r="M11" s="19">
        <f t="shared" si="3"/>
        <v>2035</v>
      </c>
      <c r="N11" s="19">
        <f>N5</f>
        <v>2035</v>
      </c>
      <c r="O11" s="17">
        <v>0.08</v>
      </c>
      <c r="P11" s="38" t="s">
        <v>1</v>
      </c>
    </row>
    <row r="12" spans="2:19" x14ac:dyDescent="0.15">
      <c r="B12" s="9" t="s">
        <v>18</v>
      </c>
      <c r="C12" s="6">
        <f>C6</f>
        <v>40</v>
      </c>
      <c r="D12" s="41">
        <f>C12*(1+$O$11)</f>
        <v>43.2</v>
      </c>
      <c r="E12" s="41">
        <f>D12*(1+$O$11)</f>
        <v>46.656000000000006</v>
      </c>
      <c r="F12" s="41">
        <f>E12*(1+$O$11)</f>
        <v>50.388480000000008</v>
      </c>
      <c r="G12" s="41">
        <f>F12*(1+$O$11)</f>
        <v>54.419558400000014</v>
      </c>
      <c r="H12" s="41">
        <f>G12*(1+$O$11)</f>
        <v>58.773123072000018</v>
      </c>
      <c r="I12" s="41">
        <f>H12*(1+$O$12)</f>
        <v>63.474972917760027</v>
      </c>
      <c r="J12" s="41">
        <f>I12*(1+$O$12)</f>
        <v>68.552970751180837</v>
      </c>
      <c r="K12" s="41">
        <f>J12*(1+$O$12)</f>
        <v>74.037208411275316</v>
      </c>
      <c r="L12" s="41">
        <f>K12*(1+$O$12)</f>
        <v>79.96018508417734</v>
      </c>
      <c r="M12" s="41">
        <f>L12*(1+$O$12)</f>
        <v>86.356999890911538</v>
      </c>
      <c r="N12" s="41">
        <f>L12*O14</f>
        <v>1999.0046271044334</v>
      </c>
      <c r="O12" s="17">
        <v>0.08</v>
      </c>
      <c r="P12" s="27" t="s">
        <v>2</v>
      </c>
    </row>
    <row r="13" spans="2:19" x14ac:dyDescent="0.15">
      <c r="B13" s="9">
        <f>B7</f>
        <v>0</v>
      </c>
      <c r="C13" s="7" t="str">
        <f>C7</f>
        <v>PV(7%)</v>
      </c>
      <c r="D13" s="41">
        <f>D12*(1+$O$13)^($D$11-D11-1)*$I$3</f>
        <v>0</v>
      </c>
      <c r="E13" s="41">
        <f t="shared" ref="E13:M13" si="4">E12*(1+$O$13)^($D$11-E11-1)*$I$3</f>
        <v>0</v>
      </c>
      <c r="F13" s="41">
        <f t="shared" si="4"/>
        <v>0</v>
      </c>
      <c r="G13" s="41">
        <f t="shared" si="4"/>
        <v>0</v>
      </c>
      <c r="H13" s="41">
        <f t="shared" si="4"/>
        <v>0</v>
      </c>
      <c r="I13" s="41">
        <f t="shared" si="4"/>
        <v>0</v>
      </c>
      <c r="J13" s="41">
        <f t="shared" si="4"/>
        <v>0</v>
      </c>
      <c r="K13" s="41">
        <f t="shared" si="4"/>
        <v>0</v>
      </c>
      <c r="L13" s="41">
        <f t="shared" si="4"/>
        <v>0</v>
      </c>
      <c r="M13" s="41">
        <f t="shared" si="4"/>
        <v>0</v>
      </c>
      <c r="N13" s="41">
        <f>N12*(1+$O$7)^($D$5-N11-1)</f>
        <v>1016.1925871625642</v>
      </c>
      <c r="O13" s="17">
        <f>O7</f>
        <v>7.0000000000000007E-2</v>
      </c>
      <c r="P13" s="38" t="s">
        <v>3</v>
      </c>
    </row>
    <row r="14" spans="2:19" ht="14" thickBot="1" x14ac:dyDescent="0.2">
      <c r="B14" s="9"/>
      <c r="C14" s="8" t="s">
        <v>4</v>
      </c>
      <c r="D14" s="20">
        <f>SUM(D13:N13)</f>
        <v>1016.1925871625642</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Net income in billions</v>
      </c>
      <c r="D17" s="19">
        <f>D11</f>
        <v>2026</v>
      </c>
      <c r="E17" s="19">
        <f t="shared" ref="E17:M17" si="5">D17+1</f>
        <v>2027</v>
      </c>
      <c r="F17" s="19">
        <f t="shared" si="5"/>
        <v>2028</v>
      </c>
      <c r="G17" s="19">
        <f t="shared" si="5"/>
        <v>2029</v>
      </c>
      <c r="H17" s="19">
        <f t="shared" si="5"/>
        <v>2030</v>
      </c>
      <c r="I17" s="19">
        <f t="shared" si="5"/>
        <v>2031</v>
      </c>
      <c r="J17" s="19">
        <f t="shared" si="5"/>
        <v>2032</v>
      </c>
      <c r="K17" s="19">
        <f t="shared" si="5"/>
        <v>2033</v>
      </c>
      <c r="L17" s="19">
        <f t="shared" si="5"/>
        <v>2034</v>
      </c>
      <c r="M17" s="19">
        <f t="shared" si="5"/>
        <v>2035</v>
      </c>
      <c r="N17" s="19">
        <f>N11</f>
        <v>2035</v>
      </c>
      <c r="O17" s="17">
        <v>0.05</v>
      </c>
      <c r="P17" s="38" t="s">
        <v>1</v>
      </c>
    </row>
    <row r="18" spans="2:16" x14ac:dyDescent="0.15">
      <c r="B18" s="9" t="s">
        <v>17</v>
      </c>
      <c r="C18" s="6">
        <f>C12</f>
        <v>40</v>
      </c>
      <c r="D18" s="41">
        <f>C18*(1+$O$17)</f>
        <v>42</v>
      </c>
      <c r="E18" s="41">
        <f>D18*(1+$O$17)</f>
        <v>44.1</v>
      </c>
      <c r="F18" s="41">
        <f>E18*(1+$O$17)</f>
        <v>46.305000000000007</v>
      </c>
      <c r="G18" s="41">
        <f>F18*(1+$O$17)</f>
        <v>48.620250000000006</v>
      </c>
      <c r="H18" s="41">
        <f>G18*(1+$O$17)</f>
        <v>51.051262500000007</v>
      </c>
      <c r="I18" s="41">
        <f>H18*(1+$O$18)</f>
        <v>53.603825625000013</v>
      </c>
      <c r="J18" s="41">
        <f>I18*(1+$O$18)</f>
        <v>56.284016906250017</v>
      </c>
      <c r="K18" s="41">
        <f>J18*(1+$O$18)</f>
        <v>59.098217751562522</v>
      </c>
      <c r="L18" s="41">
        <f>K18*(1+$O$18)</f>
        <v>62.053128639140652</v>
      </c>
      <c r="M18" s="41">
        <f>L18*(1+$O$18)</f>
        <v>65.155785071097682</v>
      </c>
      <c r="N18" s="41">
        <f>L18*O20</f>
        <v>744.63754366968783</v>
      </c>
      <c r="O18" s="17">
        <v>0.05</v>
      </c>
      <c r="P18" s="27" t="s">
        <v>2</v>
      </c>
    </row>
    <row r="19" spans="2:16" x14ac:dyDescent="0.15">
      <c r="B19" s="9" t="s">
        <v>81</v>
      </c>
      <c r="C19" s="7" t="str">
        <f>C13</f>
        <v>PV(7%)</v>
      </c>
      <c r="D19" s="41">
        <f>D18*(1+$O$19)^($D$17-D17-1)*$I$3</f>
        <v>0</v>
      </c>
      <c r="E19" s="41">
        <f t="shared" ref="E19:M19" si="6">E18*(1+$O$19)^($D$17-E17-1)*$I$3</f>
        <v>0</v>
      </c>
      <c r="F19" s="41">
        <f t="shared" si="6"/>
        <v>0</v>
      </c>
      <c r="G19" s="41">
        <f t="shared" si="6"/>
        <v>0</v>
      </c>
      <c r="H19" s="41">
        <f t="shared" si="6"/>
        <v>0</v>
      </c>
      <c r="I19" s="41">
        <f t="shared" si="6"/>
        <v>0</v>
      </c>
      <c r="J19" s="41">
        <f t="shared" si="6"/>
        <v>0</v>
      </c>
      <c r="K19" s="41">
        <f t="shared" si="6"/>
        <v>0</v>
      </c>
      <c r="L19" s="41">
        <f t="shared" si="6"/>
        <v>0</v>
      </c>
      <c r="M19" s="41">
        <f t="shared" si="6"/>
        <v>0</v>
      </c>
      <c r="N19" s="41">
        <f t="shared" ref="N19" si="7">N18*(1+$O$19)^($D$17-N17-1)</f>
        <v>378.53596822142083</v>
      </c>
      <c r="O19" s="17">
        <f>O13</f>
        <v>7.0000000000000007E-2</v>
      </c>
      <c r="P19" s="38" t="s">
        <v>3</v>
      </c>
    </row>
    <row r="20" spans="2:16" ht="14" thickBot="1" x14ac:dyDescent="0.2">
      <c r="B20" s="9" t="s">
        <v>82</v>
      </c>
      <c r="C20" s="8" t="s">
        <v>4</v>
      </c>
      <c r="D20" s="20">
        <f>SUM(D19:N19)</f>
        <v>378.53596822142083</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44">
        <v>0.33</v>
      </c>
      <c r="E23" s="41">
        <f>D8</f>
        <v>858.8454328855189</v>
      </c>
      <c r="F23" s="22">
        <f>E23*D23</f>
        <v>283.41899285222127</v>
      </c>
      <c r="P23" s="38"/>
    </row>
    <row r="24" spans="2:16" x14ac:dyDescent="0.15">
      <c r="B24" s="9"/>
      <c r="C24" s="9" t="s">
        <v>15</v>
      </c>
      <c r="D24" s="44">
        <v>0.34</v>
      </c>
      <c r="E24" s="41">
        <f>D14</f>
        <v>1016.1925871625642</v>
      </c>
      <c r="F24" s="22">
        <f>E24*D24</f>
        <v>345.50547963527185</v>
      </c>
      <c r="P24" s="38"/>
    </row>
    <row r="25" spans="2:16" ht="14" thickBot="1" x14ac:dyDescent="0.2">
      <c r="B25" s="9"/>
      <c r="C25" s="10" t="s">
        <v>28</v>
      </c>
      <c r="D25" s="44">
        <v>0.33</v>
      </c>
      <c r="E25" s="23">
        <f>D20</f>
        <v>378.53596822142083</v>
      </c>
      <c r="F25" s="24">
        <f>E25*D25</f>
        <v>124.91686951306887</v>
      </c>
      <c r="P25" s="38"/>
    </row>
    <row r="26" spans="2:16" ht="14" thickBot="1" x14ac:dyDescent="0.2">
      <c r="B26" s="9"/>
      <c r="C26" s="36" t="s">
        <v>87</v>
      </c>
      <c r="D26" s="36">
        <f ca="1">C3</f>
        <v>1068.106</v>
      </c>
      <c r="E26" s="15" t="s">
        <v>11</v>
      </c>
      <c r="F26" s="16">
        <f>SUM(F23:F25)</f>
        <v>753.84134200056201</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3" priority="1" operator="containsText" text="overvalued">
      <formula>NOT(ISERROR(SEARCH("overvalued",D3)))</formula>
    </cfRule>
    <cfRule type="containsText" dxfId="2" priority="2" operator="containsText" text="undervalued">
      <formula>NOT(ISERROR(SEARCH("undervalued",D3)))</formula>
    </cfRule>
  </conditionalFormatting>
  <hyperlinks>
    <hyperlink ref="C30" r:id="rId1" xr:uid="{E0E648BE-6A15-CC44-9FE6-41484B98137A}"/>
    <hyperlink ref="B4" location="'COMPARATIVE TABLE'!A1" display="'COMPARATIVE TABLE'!A1" xr:uid="{9420741F-18B4-9149-BF86-122FC6FC9295}"/>
  </hyperlinks>
  <pageMargins left="0.7" right="0.7" top="0.78740157499999996" bottom="0.78740157499999996"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79810-C2FF-B441-925E-372DA5AF2DE5}">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221</v>
      </c>
      <c r="C2" s="31" t="s">
        <v>32</v>
      </c>
      <c r="D2" s="32"/>
      <c r="E2" s="33"/>
      <c r="F2" s="33"/>
      <c r="G2" s="33"/>
      <c r="H2" s="33"/>
      <c r="I2" s="33"/>
      <c r="J2" s="33"/>
      <c r="K2" s="33"/>
      <c r="L2" s="33"/>
      <c r="M2" s="33"/>
      <c r="N2" s="33"/>
      <c r="O2" s="33"/>
      <c r="P2" s="34"/>
      <c r="S2" s="3" t="s">
        <v>7</v>
      </c>
    </row>
    <row r="3" spans="2:19" ht="14" thickBot="1" x14ac:dyDescent="0.2">
      <c r="B3" s="35" t="s">
        <v>86</v>
      </c>
      <c r="C3" s="36">
        <f ca="1">DATA!B11</f>
        <v>860</v>
      </c>
      <c r="D3" s="37"/>
      <c r="F3" s="69" t="s">
        <v>91</v>
      </c>
      <c r="G3" s="70"/>
      <c r="H3" s="70"/>
      <c r="I3" s="75">
        <v>0</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0.2</v>
      </c>
      <c r="P5" s="38" t="s">
        <v>1</v>
      </c>
      <c r="R5" s="1"/>
    </row>
    <row r="6" spans="2:19" x14ac:dyDescent="0.15">
      <c r="B6" s="9" t="s">
        <v>19</v>
      </c>
      <c r="C6" s="81">
        <v>33.630000000000003</v>
      </c>
      <c r="D6" s="41">
        <f>C6*(1+$O$5)</f>
        <v>40.356000000000002</v>
      </c>
      <c r="E6" s="41">
        <f>D6*(1+$O$5)</f>
        <v>48.427199999999999</v>
      </c>
      <c r="F6" s="41">
        <f>E6*(1+$O$5)</f>
        <v>58.112639999999999</v>
      </c>
      <c r="G6" s="41">
        <f>F6*(1+$O$5)</f>
        <v>69.735168000000002</v>
      </c>
      <c r="H6" s="41">
        <f>G6*(1+$O$5)</f>
        <v>83.682201599999999</v>
      </c>
      <c r="I6" s="41">
        <f>H6*(1+$O$6)</f>
        <v>93.724065792000005</v>
      </c>
      <c r="J6" s="41">
        <f>I6*(1+$O$6)</f>
        <v>104.97095368704001</v>
      </c>
      <c r="K6" s="41">
        <f>J6*(1+$O$6)</f>
        <v>117.56746812948482</v>
      </c>
      <c r="L6" s="41">
        <f>K6*(1+$O$6)</f>
        <v>131.67556430502302</v>
      </c>
      <c r="M6" s="41">
        <f>L6*(1+$O$6)</f>
        <v>147.47663202162579</v>
      </c>
      <c r="N6" s="41">
        <f>L6*O8</f>
        <v>2238.4845931853911</v>
      </c>
      <c r="O6" s="66">
        <v>0.12</v>
      </c>
      <c r="P6" s="27" t="s">
        <v>2</v>
      </c>
    </row>
    <row r="7" spans="2:19" x14ac:dyDescent="0.15">
      <c r="B7" s="9"/>
      <c r="C7" s="7" t="str">
        <f>CONCATENATE(R8,O7*100,S8)</f>
        <v>PV(10%)</v>
      </c>
      <c r="D7" s="41">
        <f>D6*(1+$O$7)^($D$5-D5-1)*$I$3</f>
        <v>0</v>
      </c>
      <c r="E7" s="41">
        <f t="shared" ref="E7:M7" si="1">E6*(1+$O$7)^($D$5-E5-1)*$I$3</f>
        <v>0</v>
      </c>
      <c r="F7" s="41">
        <f t="shared" si="1"/>
        <v>0</v>
      </c>
      <c r="G7" s="41">
        <f t="shared" si="1"/>
        <v>0</v>
      </c>
      <c r="H7" s="41">
        <f t="shared" si="1"/>
        <v>0</v>
      </c>
      <c r="I7" s="41">
        <f t="shared" si="1"/>
        <v>0</v>
      </c>
      <c r="J7" s="41">
        <f t="shared" si="1"/>
        <v>0</v>
      </c>
      <c r="K7" s="41">
        <f t="shared" si="1"/>
        <v>0</v>
      </c>
      <c r="L7" s="41">
        <f t="shared" si="1"/>
        <v>0</v>
      </c>
      <c r="M7" s="41">
        <f t="shared" si="1"/>
        <v>0</v>
      </c>
      <c r="N7" s="41">
        <f t="shared" ref="N7" si="2">N6*(1+$O$7)^($D$5-N5-1)</f>
        <v>863.03271339402227</v>
      </c>
      <c r="O7" s="17">
        <v>0.1</v>
      </c>
      <c r="P7" s="38" t="s">
        <v>3</v>
      </c>
    </row>
    <row r="8" spans="2:19" ht="14" thickBot="1" x14ac:dyDescent="0.2">
      <c r="B8" s="9"/>
      <c r="C8" s="8" t="s">
        <v>26</v>
      </c>
      <c r="D8" s="20">
        <f>SUM(D7:N7)</f>
        <v>863.03271339402227</v>
      </c>
      <c r="E8" s="21"/>
      <c r="F8" s="21"/>
      <c r="G8" s="21"/>
      <c r="H8" s="21"/>
      <c r="I8" s="21"/>
      <c r="J8" s="21"/>
      <c r="K8" s="21"/>
      <c r="L8" s="21"/>
      <c r="M8" s="21"/>
      <c r="N8" s="21"/>
      <c r="O8" s="74">
        <v>17</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0.25</v>
      </c>
      <c r="P11" s="38" t="s">
        <v>1</v>
      </c>
    </row>
    <row r="12" spans="2:19" x14ac:dyDescent="0.15">
      <c r="B12" s="9" t="s">
        <v>18</v>
      </c>
      <c r="C12" s="6">
        <f>C6</f>
        <v>33.630000000000003</v>
      </c>
      <c r="D12" s="41">
        <f>C12*(1+$O$11)</f>
        <v>42.037500000000001</v>
      </c>
      <c r="E12" s="41">
        <f>D12*(1+$O$11)</f>
        <v>52.546875</v>
      </c>
      <c r="F12" s="41">
        <f>E12*(1+$O$11)</f>
        <v>65.68359375</v>
      </c>
      <c r="G12" s="41">
        <f>F12*(1+$O$11)</f>
        <v>82.1044921875</v>
      </c>
      <c r="H12" s="41">
        <f>G12*(1+$O$11)</f>
        <v>102.630615234375</v>
      </c>
      <c r="I12" s="41">
        <f>H12*(1+$O$12)</f>
        <v>118.02520751953124</v>
      </c>
      <c r="J12" s="41">
        <f>I12*(1+$O$12)</f>
        <v>135.72898864746091</v>
      </c>
      <c r="K12" s="41">
        <f>J12*(1+$O$12)</f>
        <v>156.08833694458002</v>
      </c>
      <c r="L12" s="41">
        <f>K12*(1+$O$12)</f>
        <v>179.501587486267</v>
      </c>
      <c r="M12" s="41">
        <f>L12*(1+$O$12)</f>
        <v>206.42682560920704</v>
      </c>
      <c r="N12" s="41">
        <f>L12*O14</f>
        <v>3590.03174972534</v>
      </c>
      <c r="O12" s="17">
        <v>0.15</v>
      </c>
      <c r="P12" s="27" t="s">
        <v>2</v>
      </c>
    </row>
    <row r="13" spans="2:19" x14ac:dyDescent="0.15">
      <c r="B13" s="9">
        <f>B7</f>
        <v>0</v>
      </c>
      <c r="C13" s="7" t="str">
        <f>C7</f>
        <v>PV(10%)</v>
      </c>
      <c r="D13" s="41">
        <f>D12*(1+$O$13)^($D$11-D11-1)*$I$3</f>
        <v>0</v>
      </c>
      <c r="E13" s="41">
        <f t="shared" ref="E13:M13" si="4">E12*(1+$O$13)^($D$11-E11-1)*$I$3</f>
        <v>0</v>
      </c>
      <c r="F13" s="41">
        <f t="shared" si="4"/>
        <v>0</v>
      </c>
      <c r="G13" s="41">
        <f t="shared" si="4"/>
        <v>0</v>
      </c>
      <c r="H13" s="41">
        <f t="shared" si="4"/>
        <v>0</v>
      </c>
      <c r="I13" s="41">
        <f t="shared" si="4"/>
        <v>0</v>
      </c>
      <c r="J13" s="41">
        <f t="shared" si="4"/>
        <v>0</v>
      </c>
      <c r="K13" s="41">
        <f t="shared" si="4"/>
        <v>0</v>
      </c>
      <c r="L13" s="41">
        <f t="shared" si="4"/>
        <v>0</v>
      </c>
      <c r="M13" s="41">
        <f t="shared" si="4"/>
        <v>0</v>
      </c>
      <c r="N13" s="41">
        <f>N12*(1+$O$7)^($D$5-N11-1)</f>
        <v>1384.112649945564</v>
      </c>
      <c r="O13" s="17">
        <f>O7</f>
        <v>0.1</v>
      </c>
      <c r="P13" s="38" t="s">
        <v>3</v>
      </c>
    </row>
    <row r="14" spans="2:19" ht="14" thickBot="1" x14ac:dyDescent="0.2">
      <c r="B14" s="9"/>
      <c r="C14" s="8" t="s">
        <v>4</v>
      </c>
      <c r="D14" s="20">
        <f>SUM(D13:N13)</f>
        <v>1384.112649945564</v>
      </c>
      <c r="E14" s="21"/>
      <c r="F14" s="21"/>
      <c r="G14" s="21"/>
      <c r="H14" s="21"/>
      <c r="I14" s="21"/>
      <c r="J14" s="21"/>
      <c r="K14" s="21"/>
      <c r="L14" s="21"/>
      <c r="M14" s="21"/>
      <c r="N14" s="21"/>
      <c r="O14" s="18">
        <v>20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0.17</v>
      </c>
      <c r="P17" s="38" t="s">
        <v>1</v>
      </c>
    </row>
    <row r="18" spans="2:16" x14ac:dyDescent="0.15">
      <c r="B18" s="9" t="s">
        <v>17</v>
      </c>
      <c r="C18" s="6">
        <f>C12</f>
        <v>33.630000000000003</v>
      </c>
      <c r="D18" s="41">
        <f>C18*(1+$O$17)</f>
        <v>39.347099999999998</v>
      </c>
      <c r="E18" s="41">
        <f>D18*(1+$O$17)</f>
        <v>46.036106999999994</v>
      </c>
      <c r="F18" s="41">
        <f>E18*(1+$O$17)</f>
        <v>53.862245189999989</v>
      </c>
      <c r="G18" s="41">
        <f>F18*(1+$O$17)</f>
        <v>63.018826872299982</v>
      </c>
      <c r="H18" s="41">
        <f>G18*(1+$O$17)</f>
        <v>73.732027440590969</v>
      </c>
      <c r="I18" s="41">
        <f>H18*(1+$O$18)</f>
        <v>79.630589635838248</v>
      </c>
      <c r="J18" s="41">
        <f>I18*(1+$O$18)</f>
        <v>86.001036806705315</v>
      </c>
      <c r="K18" s="41">
        <f>J18*(1+$O$18)</f>
        <v>92.881119751241741</v>
      </c>
      <c r="L18" s="41">
        <f>K18*(1+$O$18)</f>
        <v>100.31160933134109</v>
      </c>
      <c r="M18" s="41">
        <f>L18*(1+$O$18)</f>
        <v>108.33653807784839</v>
      </c>
      <c r="N18" s="41">
        <f>L18*O20</f>
        <v>1404.3625306387753</v>
      </c>
      <c r="O18" s="17">
        <v>0.08</v>
      </c>
      <c r="P18" s="27" t="s">
        <v>2</v>
      </c>
    </row>
    <row r="19" spans="2:16" x14ac:dyDescent="0.15">
      <c r="B19" s="9" t="s">
        <v>81</v>
      </c>
      <c r="C19" s="7" t="str">
        <f>C13</f>
        <v>PV(10%)</v>
      </c>
      <c r="D19" s="41">
        <f>D18*(1+$O$19)^($D$17-D17-1)*$I$3</f>
        <v>0</v>
      </c>
      <c r="E19" s="41">
        <f t="shared" ref="E19:M19" si="6">E18*(1+$O$19)^($D$17-E17-1)*$I$3</f>
        <v>0</v>
      </c>
      <c r="F19" s="41">
        <f t="shared" si="6"/>
        <v>0</v>
      </c>
      <c r="G19" s="41">
        <f t="shared" si="6"/>
        <v>0</v>
      </c>
      <c r="H19" s="41">
        <f t="shared" si="6"/>
        <v>0</v>
      </c>
      <c r="I19" s="41">
        <f t="shared" si="6"/>
        <v>0</v>
      </c>
      <c r="J19" s="41">
        <f t="shared" si="6"/>
        <v>0</v>
      </c>
      <c r="K19" s="41">
        <f t="shared" si="6"/>
        <v>0</v>
      </c>
      <c r="L19" s="41">
        <f t="shared" si="6"/>
        <v>0</v>
      </c>
      <c r="M19" s="41">
        <f t="shared" si="6"/>
        <v>0</v>
      </c>
      <c r="N19" s="41">
        <f t="shared" ref="N19" si="7">N18*(1+$O$19)^($D$17-N17-1)</f>
        <v>541.44254961405466</v>
      </c>
      <c r="O19" s="17">
        <f>O13</f>
        <v>0.1</v>
      </c>
      <c r="P19" s="38" t="s">
        <v>3</v>
      </c>
    </row>
    <row r="20" spans="2:16" ht="14" thickBot="1" x14ac:dyDescent="0.2">
      <c r="B20" s="9" t="s">
        <v>82</v>
      </c>
      <c r="C20" s="8" t="s">
        <v>4</v>
      </c>
      <c r="D20" s="20">
        <f>SUM(D19:N19)</f>
        <v>541.44254961405466</v>
      </c>
      <c r="E20" s="21"/>
      <c r="F20" s="21"/>
      <c r="G20" s="21"/>
      <c r="H20" s="21"/>
      <c r="I20" s="21"/>
      <c r="J20" s="21"/>
      <c r="K20" s="21"/>
      <c r="L20" s="21"/>
      <c r="M20" s="21"/>
      <c r="N20" s="21"/>
      <c r="O20" s="18">
        <v>14</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863.03271339402227</v>
      </c>
      <c r="F23" s="22">
        <f>E23*D23</f>
        <v>517.81962803641329</v>
      </c>
      <c r="P23" s="38"/>
    </row>
    <row r="24" spans="2:16" x14ac:dyDescent="0.15">
      <c r="B24" s="9"/>
      <c r="C24" s="9" t="s">
        <v>15</v>
      </c>
      <c r="D24" s="76">
        <v>0.25</v>
      </c>
      <c r="E24" s="41">
        <f>D14</f>
        <v>1384.112649945564</v>
      </c>
      <c r="F24" s="22">
        <f>E24*D24</f>
        <v>346.02816248639101</v>
      </c>
      <c r="P24" s="38"/>
    </row>
    <row r="25" spans="2:16" ht="14" thickBot="1" x14ac:dyDescent="0.2">
      <c r="B25" s="9"/>
      <c r="C25" s="10" t="s">
        <v>28</v>
      </c>
      <c r="D25" s="76">
        <v>0.15</v>
      </c>
      <c r="E25" s="23">
        <f>D20</f>
        <v>541.44254961405466</v>
      </c>
      <c r="F25" s="24">
        <f>E25*D25</f>
        <v>81.216382442108198</v>
      </c>
      <c r="P25" s="38"/>
    </row>
    <row r="26" spans="2:16" ht="14" thickBot="1" x14ac:dyDescent="0.2">
      <c r="B26" s="9"/>
      <c r="C26" s="36" t="s">
        <v>87</v>
      </c>
      <c r="D26" s="36">
        <f ca="1">C3</f>
        <v>860</v>
      </c>
      <c r="E26" s="15" t="s">
        <v>11</v>
      </c>
      <c r="F26" s="16">
        <f>SUM(F23:F25)</f>
        <v>945.06417296491247</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1" priority="1" operator="containsText" text="overvalued">
      <formula>NOT(ISERROR(SEARCH("overvalued",D3)))</formula>
    </cfRule>
    <cfRule type="containsText" dxfId="0" priority="2" operator="containsText" text="undervalued">
      <formula>NOT(ISERROR(SEARCH("undervalued",D3)))</formula>
    </cfRule>
  </conditionalFormatting>
  <hyperlinks>
    <hyperlink ref="C30" r:id="rId1" xr:uid="{043148D7-7726-2B45-8883-723D96759D28}"/>
    <hyperlink ref="B4" location="'COMPARATIVE TABLE'!A1" display="'COMPARATIVE TABLE'!A1" xr:uid="{3C9A7CE7-F2FD-3D44-B14F-7D9C4922AA6F}"/>
  </hyperlinks>
  <pageMargins left="0.7" right="0.7" top="0.78740157499999996" bottom="0.78740157499999996" header="0.3" footer="0.3"/>
  <pageSetup paperSize="9" orientation="portrait" r:id="rId2"/>
  <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B8B8C-1219-4778-A726-F41A5718CA77}">
  <sheetPr codeName="Sheet4"/>
  <dimension ref="A1:P142"/>
  <sheetViews>
    <sheetView topLeftCell="B1" workbookViewId="0">
      <selection activeCell="B3" sqref="B3:M131"/>
    </sheetView>
  </sheetViews>
  <sheetFormatPr baseColWidth="10" defaultColWidth="8.83203125" defaultRowHeight="13" x14ac:dyDescent="0.15"/>
  <cols>
    <col min="1" max="1" width="0" hidden="1" customWidth="1"/>
    <col min="2" max="3" width="14.33203125" customWidth="1"/>
    <col min="4" max="4" width="6" customWidth="1"/>
    <col min="5" max="13" width="14.33203125" customWidth="1"/>
  </cols>
  <sheetData>
    <row r="1" spans="1:16" x14ac:dyDescent="0.15">
      <c r="A1" t="s">
        <v>47</v>
      </c>
    </row>
    <row r="2" spans="1:16" ht="14" thickBot="1" x14ac:dyDescent="0.2"/>
    <row r="3" spans="1:16" ht="14" thickBot="1" x14ac:dyDescent="0.2">
      <c r="N3" s="142"/>
      <c r="O3" s="142"/>
      <c r="P3" s="142"/>
    </row>
    <row r="4" spans="1:16" ht="14" thickBot="1" x14ac:dyDescent="0.2">
      <c r="N4" s="142"/>
      <c r="O4" s="142"/>
      <c r="P4" s="142"/>
    </row>
    <row r="5" spans="1:16" ht="14" thickBot="1" x14ac:dyDescent="0.2">
      <c r="N5" s="142"/>
      <c r="O5" s="142"/>
      <c r="P5" s="142"/>
    </row>
    <row r="6" spans="1:16" ht="14" thickBot="1" x14ac:dyDescent="0.2">
      <c r="N6" s="142"/>
      <c r="O6" s="142"/>
      <c r="P6" s="142"/>
    </row>
    <row r="7" spans="1:16" ht="14" thickBot="1" x14ac:dyDescent="0.2">
      <c r="N7" s="142"/>
      <c r="O7" s="142"/>
      <c r="P7" s="142"/>
    </row>
    <row r="8" spans="1:16" ht="14" thickBot="1" x14ac:dyDescent="0.2">
      <c r="N8" s="142"/>
      <c r="O8" s="142"/>
      <c r="P8" s="142"/>
    </row>
    <row r="9" spans="1:16" ht="14" thickBot="1" x14ac:dyDescent="0.2">
      <c r="N9" s="142"/>
      <c r="O9" s="142"/>
      <c r="P9" s="142"/>
    </row>
    <row r="10" spans="1:16" ht="14" thickBot="1" x14ac:dyDescent="0.2">
      <c r="N10" s="142"/>
      <c r="O10" s="142"/>
      <c r="P10" s="142"/>
    </row>
    <row r="11" spans="1:16" ht="14" thickBot="1" x14ac:dyDescent="0.2">
      <c r="N11" s="142"/>
      <c r="O11" s="142"/>
      <c r="P11" s="142"/>
    </row>
    <row r="12" spans="1:16" ht="14" thickBot="1" x14ac:dyDescent="0.2">
      <c r="N12" s="142"/>
      <c r="O12" s="142"/>
      <c r="P12" s="142"/>
    </row>
    <row r="13" spans="1:16" ht="14" thickBot="1" x14ac:dyDescent="0.2">
      <c r="N13" s="142"/>
      <c r="O13" s="142"/>
      <c r="P13" s="142"/>
    </row>
    <row r="14" spans="1:16" ht="14" thickBot="1" x14ac:dyDescent="0.2">
      <c r="N14" s="142"/>
      <c r="O14" s="142"/>
      <c r="P14" s="142"/>
    </row>
    <row r="15" spans="1:16" ht="14" thickBot="1" x14ac:dyDescent="0.2">
      <c r="N15" s="142"/>
      <c r="O15" s="142"/>
      <c r="P15" s="142"/>
    </row>
    <row r="16" spans="1:16" ht="14" thickBot="1" x14ac:dyDescent="0.2">
      <c r="N16" s="142"/>
      <c r="O16" s="142"/>
      <c r="P16" s="142"/>
    </row>
    <row r="17" spans="14:16" ht="14" thickBot="1" x14ac:dyDescent="0.2">
      <c r="N17" s="142"/>
      <c r="O17" s="142"/>
      <c r="P17" s="142"/>
    </row>
    <row r="18" spans="14:16" ht="14" thickBot="1" x14ac:dyDescent="0.2">
      <c r="N18" s="142"/>
      <c r="O18" s="142"/>
      <c r="P18" s="142"/>
    </row>
    <row r="19" spans="14:16" ht="14" thickBot="1" x14ac:dyDescent="0.2">
      <c r="N19" s="142"/>
      <c r="O19" s="142"/>
      <c r="P19" s="142"/>
    </row>
    <row r="20" spans="14:16" ht="14" thickBot="1" x14ac:dyDescent="0.2">
      <c r="N20" s="142"/>
      <c r="O20" s="142"/>
      <c r="P20" s="142"/>
    </row>
    <row r="21" spans="14:16" ht="14" thickBot="1" x14ac:dyDescent="0.2">
      <c r="N21" s="142"/>
      <c r="O21" s="142"/>
      <c r="P21" s="142"/>
    </row>
    <row r="22" spans="14:16" ht="14" thickBot="1" x14ac:dyDescent="0.2">
      <c r="N22" s="142"/>
      <c r="O22" s="142"/>
      <c r="P22" s="142"/>
    </row>
    <row r="23" spans="14:16" ht="14" thickBot="1" x14ac:dyDescent="0.2">
      <c r="N23" s="142"/>
      <c r="O23" s="142"/>
      <c r="P23" s="142"/>
    </row>
    <row r="24" spans="14:16" ht="14" thickBot="1" x14ac:dyDescent="0.2">
      <c r="N24" s="142"/>
      <c r="O24" s="142"/>
      <c r="P24" s="142"/>
    </row>
    <row r="25" spans="14:16" ht="14" thickBot="1" x14ac:dyDescent="0.2">
      <c r="N25" s="142"/>
      <c r="O25" s="142"/>
      <c r="P25" s="142"/>
    </row>
    <row r="26" spans="14:16" ht="14" thickBot="1" x14ac:dyDescent="0.2">
      <c r="N26" s="142"/>
      <c r="O26" s="142"/>
      <c r="P26" s="142"/>
    </row>
    <row r="27" spans="14:16" ht="14" thickBot="1" x14ac:dyDescent="0.2">
      <c r="N27" s="142"/>
      <c r="O27" s="142"/>
      <c r="P27" s="142"/>
    </row>
    <row r="28" spans="14:16" ht="14" thickBot="1" x14ac:dyDescent="0.2">
      <c r="N28" s="142"/>
      <c r="O28" s="142"/>
      <c r="P28" s="142"/>
    </row>
    <row r="29" spans="14:16" ht="14" thickBot="1" x14ac:dyDescent="0.2">
      <c r="N29" s="142"/>
      <c r="O29" s="142"/>
      <c r="P29" s="142"/>
    </row>
    <row r="30" spans="14:16" ht="14" thickBot="1" x14ac:dyDescent="0.2">
      <c r="N30" s="142"/>
      <c r="O30" s="142"/>
      <c r="P30" s="142"/>
    </row>
    <row r="31" spans="14:16" ht="14" thickBot="1" x14ac:dyDescent="0.2">
      <c r="N31" s="142"/>
      <c r="O31" s="142"/>
      <c r="P31" s="142"/>
    </row>
    <row r="32" spans="14:16" ht="14" thickBot="1" x14ac:dyDescent="0.2">
      <c r="N32" s="142"/>
      <c r="O32" s="142"/>
      <c r="P32" s="142"/>
    </row>
    <row r="33" spans="14:16" ht="14" thickBot="1" x14ac:dyDescent="0.2">
      <c r="N33" s="142"/>
      <c r="O33" s="142"/>
      <c r="P33" s="142"/>
    </row>
    <row r="34" spans="14:16" ht="14" thickBot="1" x14ac:dyDescent="0.2">
      <c r="N34" s="142"/>
      <c r="O34" s="142"/>
      <c r="P34" s="142"/>
    </row>
    <row r="35" spans="14:16" ht="14" thickBot="1" x14ac:dyDescent="0.2">
      <c r="N35" s="142"/>
      <c r="O35" s="142"/>
      <c r="P35" s="142"/>
    </row>
    <row r="36" spans="14:16" ht="14" thickBot="1" x14ac:dyDescent="0.2">
      <c r="N36" s="142"/>
      <c r="O36" s="142"/>
      <c r="P36" s="142"/>
    </row>
    <row r="37" spans="14:16" ht="14" thickBot="1" x14ac:dyDescent="0.2">
      <c r="N37" s="142"/>
      <c r="O37" s="142"/>
      <c r="P37" s="142"/>
    </row>
    <row r="38" spans="14:16" ht="14" thickBot="1" x14ac:dyDescent="0.2">
      <c r="N38" s="142"/>
      <c r="O38" s="142"/>
      <c r="P38" s="142"/>
    </row>
    <row r="39" spans="14:16" ht="14" thickBot="1" x14ac:dyDescent="0.2">
      <c r="N39" s="142"/>
      <c r="O39" s="142"/>
      <c r="P39" s="142"/>
    </row>
    <row r="40" spans="14:16" ht="14" thickBot="1" x14ac:dyDescent="0.2">
      <c r="N40" s="142"/>
      <c r="O40" s="142"/>
      <c r="P40" s="142"/>
    </row>
    <row r="41" spans="14:16" ht="14" thickBot="1" x14ac:dyDescent="0.2">
      <c r="N41" s="142"/>
      <c r="O41" s="142"/>
      <c r="P41" s="142"/>
    </row>
    <row r="42" spans="14:16" ht="14" thickBot="1" x14ac:dyDescent="0.2">
      <c r="N42" s="142"/>
      <c r="O42" s="142"/>
      <c r="P42" s="142"/>
    </row>
    <row r="43" spans="14:16" ht="14" thickBot="1" x14ac:dyDescent="0.2">
      <c r="N43" s="142"/>
      <c r="O43" s="142"/>
      <c r="P43" s="142"/>
    </row>
    <row r="44" spans="14:16" ht="14" thickBot="1" x14ac:dyDescent="0.2">
      <c r="N44" s="142"/>
      <c r="O44" s="142"/>
      <c r="P44" s="142"/>
    </row>
    <row r="45" spans="14:16" ht="14" thickBot="1" x14ac:dyDescent="0.2">
      <c r="N45" s="142"/>
      <c r="O45" s="142"/>
      <c r="P45" s="142"/>
    </row>
    <row r="46" spans="14:16" ht="14" thickBot="1" x14ac:dyDescent="0.2">
      <c r="N46" s="142"/>
      <c r="O46" s="142"/>
      <c r="P46" s="142"/>
    </row>
    <row r="47" spans="14:16" ht="14" thickBot="1" x14ac:dyDescent="0.2">
      <c r="N47" s="142"/>
      <c r="O47" s="142"/>
      <c r="P47" s="142"/>
    </row>
    <row r="48" spans="14:16" ht="14" thickBot="1" x14ac:dyDescent="0.2">
      <c r="N48" s="142"/>
      <c r="O48" s="142"/>
      <c r="P48" s="142"/>
    </row>
    <row r="49" spans="14:16" ht="14" thickBot="1" x14ac:dyDescent="0.2">
      <c r="N49" s="142"/>
      <c r="O49" s="142"/>
      <c r="P49" s="142"/>
    </row>
    <row r="50" spans="14:16" ht="14" thickBot="1" x14ac:dyDescent="0.2">
      <c r="N50" s="142"/>
      <c r="O50" s="142"/>
      <c r="P50" s="142"/>
    </row>
    <row r="51" spans="14:16" ht="14" thickBot="1" x14ac:dyDescent="0.2">
      <c r="N51" s="142"/>
      <c r="O51" s="142"/>
      <c r="P51" s="142"/>
    </row>
    <row r="52" spans="14:16" ht="14" thickBot="1" x14ac:dyDescent="0.2">
      <c r="N52" s="142"/>
      <c r="O52" s="142"/>
      <c r="P52" s="142"/>
    </row>
    <row r="53" spans="14:16" ht="14" thickBot="1" x14ac:dyDescent="0.2">
      <c r="N53" s="142"/>
      <c r="O53" s="142"/>
      <c r="P53" s="142"/>
    </row>
    <row r="54" spans="14:16" ht="14" thickBot="1" x14ac:dyDescent="0.2">
      <c r="N54" s="142"/>
      <c r="O54" s="142"/>
      <c r="P54" s="142"/>
    </row>
    <row r="55" spans="14:16" ht="14" thickBot="1" x14ac:dyDescent="0.2">
      <c r="N55" s="142"/>
      <c r="O55" s="142"/>
      <c r="P55" s="142"/>
    </row>
    <row r="56" spans="14:16" ht="14" thickBot="1" x14ac:dyDescent="0.2">
      <c r="N56" s="142"/>
      <c r="O56" s="142"/>
      <c r="P56" s="142"/>
    </row>
    <row r="57" spans="14:16" ht="14" thickBot="1" x14ac:dyDescent="0.2">
      <c r="N57" s="142"/>
      <c r="O57" s="142"/>
      <c r="P57" s="142"/>
    </row>
    <row r="58" spans="14:16" ht="14" thickBot="1" x14ac:dyDescent="0.2">
      <c r="N58" s="142"/>
      <c r="O58" s="142"/>
      <c r="P58" s="142"/>
    </row>
    <row r="59" spans="14:16" ht="14" thickBot="1" x14ac:dyDescent="0.2">
      <c r="N59" s="142"/>
      <c r="O59" s="142"/>
      <c r="P59" s="142"/>
    </row>
    <row r="60" spans="14:16" ht="14" thickBot="1" x14ac:dyDescent="0.2">
      <c r="N60" s="142"/>
      <c r="O60" s="142"/>
      <c r="P60" s="142"/>
    </row>
    <row r="61" spans="14:16" ht="14" thickBot="1" x14ac:dyDescent="0.2">
      <c r="N61" s="142"/>
      <c r="O61" s="142"/>
      <c r="P61" s="142"/>
    </row>
    <row r="62" spans="14:16" ht="14" thickBot="1" x14ac:dyDescent="0.2">
      <c r="N62" s="142"/>
      <c r="O62" s="142"/>
      <c r="P62" s="142"/>
    </row>
    <row r="63" spans="14:16" ht="14" thickBot="1" x14ac:dyDescent="0.2">
      <c r="N63" s="142"/>
      <c r="O63" s="142"/>
      <c r="P63" s="142"/>
    </row>
    <row r="64" spans="14:16" ht="14" thickBot="1" x14ac:dyDescent="0.2">
      <c r="N64" s="142"/>
      <c r="O64" s="142"/>
      <c r="P64" s="142"/>
    </row>
    <row r="65" spans="14:16" ht="14" thickBot="1" x14ac:dyDescent="0.2">
      <c r="N65" s="142"/>
      <c r="O65" s="142"/>
      <c r="P65" s="142"/>
    </row>
    <row r="66" spans="14:16" ht="14" thickBot="1" x14ac:dyDescent="0.2">
      <c r="N66" s="142"/>
      <c r="O66" s="142"/>
      <c r="P66" s="142"/>
    </row>
    <row r="67" spans="14:16" ht="14" thickBot="1" x14ac:dyDescent="0.2">
      <c r="N67" s="142"/>
      <c r="O67" s="142"/>
      <c r="P67" s="142"/>
    </row>
    <row r="68" spans="14:16" ht="14" thickBot="1" x14ac:dyDescent="0.2">
      <c r="N68" s="142"/>
      <c r="O68" s="142"/>
      <c r="P68" s="142"/>
    </row>
    <row r="69" spans="14:16" ht="14" thickBot="1" x14ac:dyDescent="0.2">
      <c r="N69" s="142"/>
      <c r="O69" s="142"/>
      <c r="P69" s="142"/>
    </row>
    <row r="70" spans="14:16" ht="14" thickBot="1" x14ac:dyDescent="0.2">
      <c r="N70" s="142"/>
      <c r="O70" s="142"/>
      <c r="P70" s="142"/>
    </row>
    <row r="71" spans="14:16" ht="14" thickBot="1" x14ac:dyDescent="0.2">
      <c r="N71" s="142"/>
      <c r="O71" s="142"/>
      <c r="P71" s="142"/>
    </row>
    <row r="72" spans="14:16" ht="14" thickBot="1" x14ac:dyDescent="0.2">
      <c r="N72" s="142"/>
      <c r="O72" s="142"/>
      <c r="P72" s="142"/>
    </row>
    <row r="73" spans="14:16" ht="14" thickBot="1" x14ac:dyDescent="0.2">
      <c r="N73" s="142"/>
      <c r="O73" s="142"/>
      <c r="P73" s="142"/>
    </row>
    <row r="74" spans="14:16" ht="14" thickBot="1" x14ac:dyDescent="0.2">
      <c r="N74" s="142"/>
      <c r="O74" s="142"/>
      <c r="P74" s="142"/>
    </row>
    <row r="75" spans="14:16" ht="14" thickBot="1" x14ac:dyDescent="0.2">
      <c r="N75" s="142"/>
      <c r="O75" s="142"/>
      <c r="P75" s="142"/>
    </row>
    <row r="76" spans="14:16" ht="14" thickBot="1" x14ac:dyDescent="0.2">
      <c r="N76" s="142"/>
      <c r="O76" s="142"/>
      <c r="P76" s="142"/>
    </row>
    <row r="77" spans="14:16" ht="14" thickBot="1" x14ac:dyDescent="0.2">
      <c r="N77" s="142"/>
      <c r="O77" s="142"/>
      <c r="P77" s="142"/>
    </row>
    <row r="78" spans="14:16" ht="14" thickBot="1" x14ac:dyDescent="0.2">
      <c r="N78" s="142"/>
      <c r="O78" s="142"/>
      <c r="P78" s="142"/>
    </row>
    <row r="79" spans="14:16" ht="14" thickBot="1" x14ac:dyDescent="0.2">
      <c r="N79" s="142"/>
      <c r="O79" s="142"/>
      <c r="P79" s="142"/>
    </row>
    <row r="80" spans="14:16" ht="14" thickBot="1" x14ac:dyDescent="0.2">
      <c r="N80" s="142"/>
      <c r="O80" s="142"/>
      <c r="P80" s="142"/>
    </row>
    <row r="81" spans="14:16" ht="14" thickBot="1" x14ac:dyDescent="0.2">
      <c r="N81" s="142"/>
      <c r="O81" s="142"/>
      <c r="P81" s="142"/>
    </row>
    <row r="82" spans="14:16" ht="14" thickBot="1" x14ac:dyDescent="0.2">
      <c r="N82" s="142"/>
      <c r="O82" s="142"/>
      <c r="P82" s="142"/>
    </row>
    <row r="83" spans="14:16" ht="14" thickBot="1" x14ac:dyDescent="0.2">
      <c r="N83" s="142"/>
      <c r="O83" s="142"/>
      <c r="P83" s="142"/>
    </row>
    <row r="84" spans="14:16" ht="14" thickBot="1" x14ac:dyDescent="0.2">
      <c r="N84" s="142"/>
      <c r="O84" s="142"/>
      <c r="P84" s="142"/>
    </row>
    <row r="85" spans="14:16" ht="14" thickBot="1" x14ac:dyDescent="0.2">
      <c r="N85" s="142"/>
      <c r="O85" s="142"/>
      <c r="P85" s="142"/>
    </row>
    <row r="86" spans="14:16" ht="14" thickBot="1" x14ac:dyDescent="0.2">
      <c r="N86" s="142"/>
      <c r="O86" s="142"/>
      <c r="P86" s="142"/>
    </row>
    <row r="87" spans="14:16" ht="14" thickBot="1" x14ac:dyDescent="0.2">
      <c r="N87" s="142"/>
      <c r="O87" s="142"/>
      <c r="P87" s="142"/>
    </row>
    <row r="88" spans="14:16" ht="14" thickBot="1" x14ac:dyDescent="0.2">
      <c r="N88" s="142"/>
      <c r="O88" s="142"/>
      <c r="P88" s="142"/>
    </row>
    <row r="89" spans="14:16" ht="14" thickBot="1" x14ac:dyDescent="0.2">
      <c r="N89" s="142"/>
      <c r="O89" s="142"/>
      <c r="P89" s="142"/>
    </row>
    <row r="90" spans="14:16" ht="14" thickBot="1" x14ac:dyDescent="0.2">
      <c r="N90" s="142"/>
      <c r="O90" s="142"/>
      <c r="P90" s="142"/>
    </row>
    <row r="91" spans="14:16" ht="14" thickBot="1" x14ac:dyDescent="0.2">
      <c r="N91" s="142"/>
      <c r="O91" s="142"/>
      <c r="P91" s="142"/>
    </row>
    <row r="92" spans="14:16" ht="14" thickBot="1" x14ac:dyDescent="0.2">
      <c r="N92" s="142"/>
      <c r="O92" s="142"/>
      <c r="P92" s="142"/>
    </row>
    <row r="93" spans="14:16" ht="14" thickBot="1" x14ac:dyDescent="0.2">
      <c r="N93" s="142"/>
      <c r="O93" s="142"/>
      <c r="P93" s="142"/>
    </row>
    <row r="94" spans="14:16" ht="14" thickBot="1" x14ac:dyDescent="0.2">
      <c r="N94" s="142"/>
      <c r="O94" s="142"/>
      <c r="P94" s="142"/>
    </row>
    <row r="95" spans="14:16" ht="14" thickBot="1" x14ac:dyDescent="0.2">
      <c r="N95" s="142"/>
      <c r="O95" s="142"/>
      <c r="P95" s="142"/>
    </row>
    <row r="96" spans="14:16" ht="14" thickBot="1" x14ac:dyDescent="0.2">
      <c r="N96" s="142"/>
      <c r="O96" s="142"/>
      <c r="P96" s="142"/>
    </row>
    <row r="97" spans="14:16" ht="14" thickBot="1" x14ac:dyDescent="0.2">
      <c r="N97" s="142"/>
      <c r="O97" s="142"/>
      <c r="P97" s="142"/>
    </row>
    <row r="98" spans="14:16" ht="14" thickBot="1" x14ac:dyDescent="0.2">
      <c r="N98" s="142"/>
      <c r="O98" s="142"/>
      <c r="P98" s="142"/>
    </row>
    <row r="99" spans="14:16" ht="14" thickBot="1" x14ac:dyDescent="0.2">
      <c r="N99" s="142"/>
      <c r="O99" s="142"/>
      <c r="P99" s="142"/>
    </row>
    <row r="100" spans="14:16" ht="14" thickBot="1" x14ac:dyDescent="0.2">
      <c r="N100" s="142"/>
      <c r="O100" s="142"/>
      <c r="P100" s="142"/>
    </row>
    <row r="101" spans="14:16" ht="14" thickBot="1" x14ac:dyDescent="0.2">
      <c r="N101" s="142"/>
      <c r="O101" s="142"/>
      <c r="P101" s="142"/>
    </row>
    <row r="102" spans="14:16" ht="14" thickBot="1" x14ac:dyDescent="0.2">
      <c r="N102" s="142"/>
      <c r="O102" s="142"/>
      <c r="P102" s="142"/>
    </row>
    <row r="103" spans="14:16" ht="14" thickBot="1" x14ac:dyDescent="0.2">
      <c r="N103" s="142"/>
      <c r="O103" s="142"/>
      <c r="P103" s="142"/>
    </row>
    <row r="104" spans="14:16" ht="14" thickBot="1" x14ac:dyDescent="0.2">
      <c r="N104" s="142"/>
      <c r="O104" s="142"/>
      <c r="P104" s="142"/>
    </row>
    <row r="105" spans="14:16" ht="14" thickBot="1" x14ac:dyDescent="0.2">
      <c r="N105" s="142"/>
      <c r="O105" s="142"/>
      <c r="P105" s="142"/>
    </row>
    <row r="106" spans="14:16" ht="14" thickBot="1" x14ac:dyDescent="0.2">
      <c r="N106" s="142"/>
      <c r="O106" s="142"/>
      <c r="P106" s="142"/>
    </row>
    <row r="107" spans="14:16" ht="14" thickBot="1" x14ac:dyDescent="0.2">
      <c r="N107" s="142"/>
      <c r="O107" s="142"/>
      <c r="P107" s="142"/>
    </row>
    <row r="108" spans="14:16" ht="14" thickBot="1" x14ac:dyDescent="0.2">
      <c r="N108" s="142"/>
      <c r="O108" s="142"/>
      <c r="P108" s="142"/>
    </row>
    <row r="109" spans="14:16" ht="14" thickBot="1" x14ac:dyDescent="0.2">
      <c r="N109" s="142"/>
      <c r="O109" s="142"/>
      <c r="P109" s="142"/>
    </row>
    <row r="110" spans="14:16" ht="14" thickBot="1" x14ac:dyDescent="0.2">
      <c r="N110" s="142"/>
      <c r="O110" s="142"/>
      <c r="P110" s="142"/>
    </row>
    <row r="111" spans="14:16" ht="14" thickBot="1" x14ac:dyDescent="0.2">
      <c r="N111" s="142"/>
      <c r="O111" s="142"/>
      <c r="P111" s="142"/>
    </row>
    <row r="112" spans="14:16" ht="14" thickBot="1" x14ac:dyDescent="0.2">
      <c r="N112" s="142"/>
      <c r="O112" s="142"/>
      <c r="P112" s="142"/>
    </row>
    <row r="113" spans="14:16" ht="14" thickBot="1" x14ac:dyDescent="0.2">
      <c r="N113" s="142"/>
      <c r="O113" s="142"/>
      <c r="P113" s="142"/>
    </row>
    <row r="114" spans="14:16" ht="14" thickBot="1" x14ac:dyDescent="0.2">
      <c r="N114" s="142"/>
      <c r="O114" s="142"/>
      <c r="P114" s="142"/>
    </row>
    <row r="115" spans="14:16" ht="14" thickBot="1" x14ac:dyDescent="0.2">
      <c r="N115" s="142"/>
      <c r="O115" s="142"/>
      <c r="P115" s="142"/>
    </row>
    <row r="116" spans="14:16" ht="14" thickBot="1" x14ac:dyDescent="0.2">
      <c r="N116" s="142"/>
      <c r="O116" s="142"/>
      <c r="P116" s="142"/>
    </row>
    <row r="117" spans="14:16" ht="14" thickBot="1" x14ac:dyDescent="0.2">
      <c r="N117" s="142"/>
      <c r="O117" s="142"/>
      <c r="P117" s="142"/>
    </row>
    <row r="118" spans="14:16" ht="14" thickBot="1" x14ac:dyDescent="0.2">
      <c r="N118" s="142"/>
      <c r="O118" s="142"/>
      <c r="P118" s="142"/>
    </row>
    <row r="119" spans="14:16" ht="14" thickBot="1" x14ac:dyDescent="0.2">
      <c r="N119" s="142"/>
      <c r="O119" s="142"/>
      <c r="P119" s="142"/>
    </row>
    <row r="120" spans="14:16" ht="14" thickBot="1" x14ac:dyDescent="0.2">
      <c r="N120" s="142"/>
      <c r="O120" s="142"/>
      <c r="P120" s="142"/>
    </row>
    <row r="121" spans="14:16" ht="14" thickBot="1" x14ac:dyDescent="0.2">
      <c r="N121" s="142"/>
      <c r="O121" s="142"/>
      <c r="P121" s="142"/>
    </row>
    <row r="122" spans="14:16" ht="14" thickBot="1" x14ac:dyDescent="0.2">
      <c r="N122" s="142"/>
      <c r="O122" s="142"/>
      <c r="P122" s="142"/>
    </row>
    <row r="123" spans="14:16" ht="14" thickBot="1" x14ac:dyDescent="0.2">
      <c r="N123" s="142"/>
      <c r="O123" s="142"/>
      <c r="P123" s="142"/>
    </row>
    <row r="124" spans="14:16" ht="14" thickBot="1" x14ac:dyDescent="0.2">
      <c r="N124" s="142"/>
      <c r="O124" s="142"/>
      <c r="P124" s="142"/>
    </row>
    <row r="125" spans="14:16" ht="14" thickBot="1" x14ac:dyDescent="0.2">
      <c r="N125" s="142"/>
      <c r="O125" s="142"/>
      <c r="P125" s="142"/>
    </row>
    <row r="126" spans="14:16" ht="14" thickBot="1" x14ac:dyDescent="0.2">
      <c r="N126" s="142"/>
      <c r="O126" s="142"/>
      <c r="P126" s="142"/>
    </row>
    <row r="127" spans="14:16" ht="14" thickBot="1" x14ac:dyDescent="0.2">
      <c r="N127" s="142"/>
      <c r="O127" s="142"/>
      <c r="P127" s="142"/>
    </row>
    <row r="128" spans="14:16" ht="14" thickBot="1" x14ac:dyDescent="0.2">
      <c r="N128" s="142"/>
      <c r="O128" s="142"/>
      <c r="P128" s="142"/>
    </row>
    <row r="129" spans="2:16" ht="14" thickBot="1" x14ac:dyDescent="0.2">
      <c r="N129" s="142"/>
      <c r="O129" s="142"/>
      <c r="P129" s="142"/>
    </row>
    <row r="130" spans="2:16" ht="15" thickBot="1" x14ac:dyDescent="0.2">
      <c r="B130" s="142" t="s">
        <v>197</v>
      </c>
      <c r="C130" s="143">
        <v>12.64</v>
      </c>
      <c r="D130" s="142"/>
      <c r="E130" s="142"/>
      <c r="F130" s="142"/>
      <c r="G130" s="142"/>
      <c r="H130" s="142"/>
      <c r="I130" s="142"/>
      <c r="J130" s="142"/>
      <c r="K130" s="142"/>
      <c r="L130" s="142"/>
      <c r="M130" s="142"/>
      <c r="N130" s="142"/>
      <c r="O130" s="142"/>
      <c r="P130" s="142"/>
    </row>
    <row r="131" spans="2:16" ht="14" thickBot="1" x14ac:dyDescent="0.2">
      <c r="B131" s="142"/>
      <c r="C131" s="142"/>
      <c r="D131" s="142"/>
      <c r="E131" s="142"/>
      <c r="F131" s="142"/>
      <c r="G131" s="142"/>
      <c r="H131" s="142"/>
      <c r="I131" s="142"/>
      <c r="J131" s="142"/>
      <c r="K131" s="142"/>
      <c r="L131" s="142"/>
      <c r="M131" s="142"/>
      <c r="N131" s="142"/>
      <c r="O131" s="142"/>
      <c r="P131" s="142"/>
    </row>
    <row r="132" spans="2:16" ht="14" thickBot="1" x14ac:dyDescent="0.2">
      <c r="B132" s="142"/>
      <c r="C132" s="142"/>
      <c r="D132" s="142"/>
      <c r="E132" s="142"/>
      <c r="F132" s="142"/>
      <c r="G132" s="142"/>
      <c r="H132" s="142"/>
      <c r="I132" s="142"/>
      <c r="J132" s="142"/>
      <c r="K132" s="142"/>
      <c r="L132" s="142"/>
      <c r="M132" s="142"/>
      <c r="N132" s="142"/>
      <c r="O132" s="142"/>
      <c r="P132" s="142"/>
    </row>
    <row r="133" spans="2:16" ht="14" thickBot="1" x14ac:dyDescent="0.2">
      <c r="B133" s="142"/>
      <c r="C133" s="142"/>
      <c r="D133" s="142"/>
      <c r="E133" s="142"/>
      <c r="F133" s="142"/>
      <c r="G133" s="142"/>
      <c r="H133" s="142"/>
      <c r="I133" s="142"/>
      <c r="J133" s="142"/>
      <c r="K133" s="142"/>
      <c r="L133" s="142"/>
      <c r="M133" s="142"/>
      <c r="N133" s="142"/>
      <c r="O133" s="142"/>
      <c r="P133" s="142"/>
    </row>
    <row r="134" spans="2:16" ht="14" thickBot="1" x14ac:dyDescent="0.2">
      <c r="B134" s="142"/>
      <c r="C134" s="142"/>
      <c r="D134" s="142"/>
      <c r="E134" s="142"/>
      <c r="F134" s="142"/>
      <c r="G134" s="142"/>
      <c r="H134" s="142"/>
      <c r="I134" s="142"/>
      <c r="J134" s="142"/>
      <c r="K134" s="142"/>
      <c r="L134" s="142"/>
      <c r="M134" s="142"/>
      <c r="N134" s="142"/>
      <c r="O134" s="142"/>
      <c r="P134" s="142"/>
    </row>
    <row r="135" spans="2:16" ht="14" thickBot="1" x14ac:dyDescent="0.2">
      <c r="B135" s="142"/>
      <c r="C135" s="142"/>
      <c r="D135" s="142"/>
      <c r="E135" s="142"/>
      <c r="F135" s="142"/>
      <c r="G135" s="142"/>
      <c r="H135" s="142"/>
      <c r="I135" s="142"/>
      <c r="J135" s="142"/>
      <c r="K135" s="142"/>
      <c r="L135" s="142"/>
      <c r="M135" s="142"/>
      <c r="N135" s="142"/>
      <c r="O135" s="142"/>
      <c r="P135" s="142"/>
    </row>
    <row r="136" spans="2:16" ht="14" thickBot="1" x14ac:dyDescent="0.2">
      <c r="B136" s="142"/>
      <c r="C136" s="142"/>
      <c r="D136" s="142"/>
      <c r="E136" s="142"/>
      <c r="F136" s="142"/>
      <c r="G136" s="142"/>
      <c r="H136" s="142"/>
      <c r="I136" s="142"/>
      <c r="J136" s="142"/>
      <c r="K136" s="142"/>
      <c r="L136" s="142"/>
      <c r="M136" s="142"/>
      <c r="N136" s="142"/>
      <c r="O136" s="142"/>
      <c r="P136" s="142"/>
    </row>
    <row r="137" spans="2:16" ht="14" thickBot="1" x14ac:dyDescent="0.2">
      <c r="B137" s="142"/>
      <c r="C137" s="142"/>
      <c r="D137" s="142"/>
      <c r="E137" s="142"/>
      <c r="F137" s="142"/>
      <c r="G137" s="142"/>
      <c r="H137" s="142"/>
      <c r="I137" s="142"/>
      <c r="J137" s="142"/>
      <c r="K137" s="142"/>
      <c r="L137" s="142"/>
      <c r="M137" s="142"/>
      <c r="N137" s="142"/>
      <c r="O137" s="142"/>
      <c r="P137" s="142"/>
    </row>
    <row r="138" spans="2:16" ht="14" thickBot="1" x14ac:dyDescent="0.2">
      <c r="B138" s="142"/>
      <c r="C138" s="142"/>
      <c r="D138" s="142"/>
      <c r="E138" s="142"/>
      <c r="F138" s="142"/>
      <c r="G138" s="142"/>
      <c r="H138" s="142"/>
      <c r="I138" s="142"/>
      <c r="J138" s="142"/>
      <c r="K138" s="142"/>
      <c r="L138" s="142"/>
      <c r="M138" s="142"/>
      <c r="N138" s="142"/>
      <c r="O138" s="142"/>
      <c r="P138" s="142"/>
    </row>
    <row r="139" spans="2:16" ht="14" thickBot="1" x14ac:dyDescent="0.2">
      <c r="B139" s="142"/>
      <c r="C139" s="142"/>
      <c r="D139" s="142"/>
      <c r="E139" s="142"/>
      <c r="F139" s="142"/>
      <c r="G139" s="142"/>
      <c r="H139" s="142"/>
      <c r="I139" s="142"/>
      <c r="J139" s="142"/>
      <c r="K139" s="142"/>
      <c r="L139" s="142"/>
      <c r="M139" s="142"/>
      <c r="N139" s="142"/>
      <c r="O139" s="142"/>
      <c r="P139" s="142"/>
    </row>
    <row r="140" spans="2:16" ht="14" thickBot="1" x14ac:dyDescent="0.2">
      <c r="B140" s="142"/>
      <c r="C140" s="142"/>
      <c r="D140" s="142"/>
      <c r="E140" s="142"/>
      <c r="F140" s="142"/>
      <c r="G140" s="142"/>
      <c r="H140" s="142"/>
      <c r="I140" s="142"/>
      <c r="J140" s="142"/>
      <c r="K140" s="142"/>
      <c r="L140" s="142"/>
      <c r="M140" s="142"/>
      <c r="N140" s="142"/>
      <c r="O140" s="142"/>
      <c r="P140" s="142"/>
    </row>
    <row r="141" spans="2:16" ht="14" thickBot="1" x14ac:dyDescent="0.2">
      <c r="B141" s="142"/>
      <c r="C141" s="142"/>
      <c r="D141" s="142"/>
      <c r="E141" s="142"/>
      <c r="F141" s="142"/>
      <c r="G141" s="142"/>
      <c r="H141" s="142"/>
      <c r="I141" s="142"/>
      <c r="J141" s="142"/>
      <c r="K141" s="142"/>
      <c r="L141" s="142"/>
      <c r="M141" s="142"/>
      <c r="N141" s="142"/>
      <c r="O141" s="142"/>
      <c r="P141" s="142"/>
    </row>
    <row r="142" spans="2:16" ht="14" thickBot="1" x14ac:dyDescent="0.2">
      <c r="B142" s="142"/>
      <c r="C142" s="142"/>
      <c r="D142" s="142"/>
      <c r="E142" s="142"/>
      <c r="F142" s="142"/>
      <c r="G142" s="142"/>
      <c r="H142" s="142"/>
      <c r="I142" s="142"/>
      <c r="J142" s="142"/>
      <c r="K142" s="142"/>
      <c r="L142" s="142"/>
      <c r="M142" s="142"/>
      <c r="N142" s="142"/>
      <c r="O142" s="142"/>
      <c r="P142" s="14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4904F-B5AE-FE47-B25C-ABF1EF3ECDAA}">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215</v>
      </c>
      <c r="C2" s="31" t="s">
        <v>32</v>
      </c>
      <c r="D2" s="32"/>
      <c r="E2" s="33"/>
      <c r="F2" s="33"/>
      <c r="G2" s="33"/>
      <c r="H2" s="33"/>
      <c r="I2" s="33"/>
      <c r="J2" s="33"/>
      <c r="K2" s="33"/>
      <c r="L2" s="33"/>
      <c r="M2" s="33"/>
      <c r="N2" s="33"/>
      <c r="O2" s="33"/>
      <c r="P2" s="34"/>
      <c r="S2" s="3" t="s">
        <v>7</v>
      </c>
    </row>
    <row r="3" spans="2:19" ht="14" thickBot="1" x14ac:dyDescent="0.2">
      <c r="B3" s="35" t="s">
        <v>219</v>
      </c>
      <c r="C3" s="36">
        <f ca="1">DATA!B10</f>
        <v>223.23</v>
      </c>
      <c r="D3" s="37"/>
      <c r="F3" s="69" t="s">
        <v>91</v>
      </c>
      <c r="G3" s="70"/>
      <c r="H3" s="70"/>
      <c r="I3" s="75">
        <v>0</v>
      </c>
      <c r="P3" s="38"/>
    </row>
    <row r="4" spans="2:19" ht="29" thickBot="1" x14ac:dyDescent="0.2">
      <c r="B4" s="39" t="s">
        <v>64</v>
      </c>
      <c r="N4" s="40" t="s">
        <v>5</v>
      </c>
      <c r="O4" s="4" t="s">
        <v>0</v>
      </c>
      <c r="P4" s="38"/>
    </row>
    <row r="5" spans="2:19" x14ac:dyDescent="0.15">
      <c r="B5" s="9" t="s">
        <v>8</v>
      </c>
      <c r="C5" s="89" t="s">
        <v>200</v>
      </c>
      <c r="D5" s="19">
        <v>2026</v>
      </c>
      <c r="E5" s="19">
        <f t="shared" ref="E5:M5" si="0">D5+1</f>
        <v>2027</v>
      </c>
      <c r="F5" s="19">
        <f t="shared" si="0"/>
        <v>2028</v>
      </c>
      <c r="G5" s="19">
        <f t="shared" si="0"/>
        <v>2029</v>
      </c>
      <c r="H5" s="19">
        <f t="shared" si="0"/>
        <v>2030</v>
      </c>
      <c r="I5" s="19">
        <f t="shared" si="0"/>
        <v>2031</v>
      </c>
      <c r="J5" s="19">
        <f t="shared" si="0"/>
        <v>2032</v>
      </c>
      <c r="K5" s="19">
        <f t="shared" si="0"/>
        <v>2033</v>
      </c>
      <c r="L5" s="19">
        <f t="shared" si="0"/>
        <v>2034</v>
      </c>
      <c r="M5" s="19">
        <f t="shared" si="0"/>
        <v>2035</v>
      </c>
      <c r="N5" s="19">
        <f>M5</f>
        <v>2035</v>
      </c>
      <c r="O5" s="66">
        <v>0.1</v>
      </c>
      <c r="P5" s="38" t="s">
        <v>1</v>
      </c>
      <c r="R5" s="1"/>
    </row>
    <row r="6" spans="2:19" x14ac:dyDescent="0.15">
      <c r="B6" s="9" t="s">
        <v>19</v>
      </c>
      <c r="C6" s="81">
        <v>39</v>
      </c>
      <c r="D6" s="41">
        <f>C6*(1+$O$5)</f>
        <v>42.900000000000006</v>
      </c>
      <c r="E6" s="41">
        <f>D6*(1+$O$5)</f>
        <v>47.190000000000012</v>
      </c>
      <c r="F6" s="41">
        <f>E6*(1+$O$5)</f>
        <v>51.90900000000002</v>
      </c>
      <c r="G6" s="41">
        <f>F6*(1+$O$5)</f>
        <v>57.099900000000027</v>
      </c>
      <c r="H6" s="41">
        <f>G6*(1+$O$5)</f>
        <v>62.809890000000031</v>
      </c>
      <c r="I6" s="41">
        <f>H6*(1+$O$6)</f>
        <v>65.950384500000041</v>
      </c>
      <c r="J6" s="41">
        <f>I6*(1+$O$6)</f>
        <v>69.247903725000043</v>
      </c>
      <c r="K6" s="41">
        <f>J6*(1+$O$6)</f>
        <v>72.71029891125005</v>
      </c>
      <c r="L6" s="41">
        <f>K6*(1+$O$6)</f>
        <v>76.345813856812555</v>
      </c>
      <c r="M6" s="41">
        <f>L6*(1+$O$6)</f>
        <v>80.163104549653184</v>
      </c>
      <c r="N6" s="41">
        <f>L6*O8</f>
        <v>763.45813856812561</v>
      </c>
      <c r="O6" s="66">
        <v>0.05</v>
      </c>
      <c r="P6" s="27" t="s">
        <v>2</v>
      </c>
    </row>
    <row r="7" spans="2:19" x14ac:dyDescent="0.15">
      <c r="B7" s="9"/>
      <c r="C7" s="7" t="str">
        <f>CONCATENATE(R8,O7*100,S8)</f>
        <v>PV(10%)</v>
      </c>
      <c r="D7" s="41">
        <f>D6*(1+$O$7)^($D$5-D5-1)*$I$3</f>
        <v>0</v>
      </c>
      <c r="E7" s="41">
        <f t="shared" ref="E7:M7" si="1">E6*(1+$O$7)^($D$5-E5-1)*$I$3</f>
        <v>0</v>
      </c>
      <c r="F7" s="41">
        <f t="shared" si="1"/>
        <v>0</v>
      </c>
      <c r="G7" s="41">
        <f t="shared" si="1"/>
        <v>0</v>
      </c>
      <c r="H7" s="41">
        <f t="shared" si="1"/>
        <v>0</v>
      </c>
      <c r="I7" s="41">
        <f t="shared" si="1"/>
        <v>0</v>
      </c>
      <c r="J7" s="41">
        <f t="shared" si="1"/>
        <v>0</v>
      </c>
      <c r="K7" s="41">
        <f t="shared" si="1"/>
        <v>0</v>
      </c>
      <c r="L7" s="41">
        <f t="shared" si="1"/>
        <v>0</v>
      </c>
      <c r="M7" s="41">
        <f t="shared" si="1"/>
        <v>0</v>
      </c>
      <c r="N7" s="41">
        <f t="shared" ref="N7" si="2">N6*(1+$O$7)^($D$5-N5-1)</f>
        <v>294.34616208530218</v>
      </c>
      <c r="O7" s="17">
        <v>0.1</v>
      </c>
      <c r="P7" s="38" t="s">
        <v>3</v>
      </c>
    </row>
    <row r="8" spans="2:19" ht="14" thickBot="1" x14ac:dyDescent="0.2">
      <c r="B8" s="9"/>
      <c r="C8" s="8" t="s">
        <v>26</v>
      </c>
      <c r="D8" s="20">
        <f>SUM(D7:N7)</f>
        <v>294.34616208530218</v>
      </c>
      <c r="E8" s="21"/>
      <c r="F8" s="21"/>
      <c r="G8" s="21"/>
      <c r="H8" s="21"/>
      <c r="I8" s="21"/>
      <c r="J8" s="21"/>
      <c r="K8" s="21"/>
      <c r="L8" s="21"/>
      <c r="M8" s="21"/>
      <c r="N8" s="21"/>
      <c r="O8" s="74">
        <v>10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FCF</v>
      </c>
      <c r="D11" s="19">
        <f>D5</f>
        <v>2026</v>
      </c>
      <c r="E11" s="19">
        <f t="shared" ref="E11:M11" si="3">D11+1</f>
        <v>2027</v>
      </c>
      <c r="F11" s="19">
        <f t="shared" si="3"/>
        <v>2028</v>
      </c>
      <c r="G11" s="19">
        <f t="shared" si="3"/>
        <v>2029</v>
      </c>
      <c r="H11" s="19">
        <f t="shared" si="3"/>
        <v>2030</v>
      </c>
      <c r="I11" s="19">
        <f t="shared" si="3"/>
        <v>2031</v>
      </c>
      <c r="J11" s="19">
        <f t="shared" si="3"/>
        <v>2032</v>
      </c>
      <c r="K11" s="19">
        <f t="shared" si="3"/>
        <v>2033</v>
      </c>
      <c r="L11" s="19">
        <f t="shared" si="3"/>
        <v>2034</v>
      </c>
      <c r="M11" s="19">
        <f t="shared" si="3"/>
        <v>2035</v>
      </c>
      <c r="N11" s="19">
        <f>N5</f>
        <v>2035</v>
      </c>
      <c r="O11" s="17">
        <v>0.12</v>
      </c>
      <c r="P11" s="38" t="s">
        <v>1</v>
      </c>
    </row>
    <row r="12" spans="2:19" x14ac:dyDescent="0.15">
      <c r="B12" s="9" t="s">
        <v>18</v>
      </c>
      <c r="C12" s="6">
        <f>C6</f>
        <v>39</v>
      </c>
      <c r="D12" s="41">
        <f>C12*(1+$O$11)</f>
        <v>43.680000000000007</v>
      </c>
      <c r="E12" s="41">
        <f>D12*(1+$O$11)</f>
        <v>48.921600000000012</v>
      </c>
      <c r="F12" s="41">
        <f>E12*(1+$O$11)</f>
        <v>54.792192000000021</v>
      </c>
      <c r="G12" s="41">
        <f>F12*(1+$O$11)</f>
        <v>61.367255040000032</v>
      </c>
      <c r="H12" s="41">
        <f>G12*(1+$O$11)</f>
        <v>68.731325644800037</v>
      </c>
      <c r="I12" s="41">
        <f>H12*(1+$O$12)</f>
        <v>72.167891927040046</v>
      </c>
      <c r="J12" s="41">
        <f>I12*(1+$O$12)</f>
        <v>75.776286523392045</v>
      </c>
      <c r="K12" s="41">
        <f>J12*(1+$O$12)</f>
        <v>79.565100849561645</v>
      </c>
      <c r="L12" s="41">
        <f>K12*(1+$O$12)</f>
        <v>83.543355892039727</v>
      </c>
      <c r="M12" s="41">
        <f>L12*(1+$O$12)</f>
        <v>87.720523686641712</v>
      </c>
      <c r="N12" s="41">
        <f>L12*O14</f>
        <v>1002.5202707044767</v>
      </c>
      <c r="O12" s="17">
        <v>0.05</v>
      </c>
      <c r="P12" s="27" t="s">
        <v>2</v>
      </c>
    </row>
    <row r="13" spans="2:19" x14ac:dyDescent="0.15">
      <c r="B13" s="9">
        <f>B7</f>
        <v>0</v>
      </c>
      <c r="C13" s="7" t="str">
        <f>C7</f>
        <v>PV(10%)</v>
      </c>
      <c r="D13" s="41">
        <f>D12*(1+$O$13)^($D$11-D11-1)*$I$3</f>
        <v>0</v>
      </c>
      <c r="E13" s="41">
        <f t="shared" ref="E13:M13" si="4">E12*(1+$O$13)^($D$11-E11-1)*$I$3</f>
        <v>0</v>
      </c>
      <c r="F13" s="41">
        <f t="shared" si="4"/>
        <v>0</v>
      </c>
      <c r="G13" s="41">
        <f t="shared" si="4"/>
        <v>0</v>
      </c>
      <c r="H13" s="41">
        <f t="shared" si="4"/>
        <v>0</v>
      </c>
      <c r="I13" s="41">
        <f t="shared" si="4"/>
        <v>0</v>
      </c>
      <c r="J13" s="41">
        <f t="shared" si="4"/>
        <v>0</v>
      </c>
      <c r="K13" s="41">
        <f t="shared" si="4"/>
        <v>0</v>
      </c>
      <c r="L13" s="41">
        <f t="shared" si="4"/>
        <v>0</v>
      </c>
      <c r="M13" s="41">
        <f t="shared" si="4"/>
        <v>0</v>
      </c>
      <c r="N13" s="41">
        <f>N12*(1+$O$7)^($D$5-N11-1)</f>
        <v>386.51496288718835</v>
      </c>
      <c r="O13" s="17">
        <f>O7</f>
        <v>0.1</v>
      </c>
      <c r="P13" s="38" t="s">
        <v>3</v>
      </c>
    </row>
    <row r="14" spans="2:19" ht="14" thickBot="1" x14ac:dyDescent="0.2">
      <c r="B14" s="9"/>
      <c r="C14" s="8" t="s">
        <v>4</v>
      </c>
      <c r="D14" s="20">
        <f>SUM(D13:N13)</f>
        <v>386.51496288718835</v>
      </c>
      <c r="E14" s="21"/>
      <c r="F14" s="21"/>
      <c r="G14" s="21"/>
      <c r="H14" s="21"/>
      <c r="I14" s="21"/>
      <c r="J14" s="21"/>
      <c r="K14" s="21"/>
      <c r="L14" s="21"/>
      <c r="M14" s="21"/>
      <c r="N14" s="21"/>
      <c r="O14" s="18">
        <v>12</v>
      </c>
      <c r="P14" s="38" t="s">
        <v>20</v>
      </c>
    </row>
    <row r="15" spans="2:19" x14ac:dyDescent="0.15">
      <c r="B15" s="9"/>
      <c r="P15" s="38"/>
    </row>
    <row r="16" spans="2:19" ht="29" thickBot="1" x14ac:dyDescent="0.2">
      <c r="B16" s="9"/>
      <c r="N16" s="40" t="s">
        <v>5</v>
      </c>
      <c r="O16" s="4" t="s">
        <v>0</v>
      </c>
      <c r="P16" s="38"/>
    </row>
    <row r="17" spans="2:16" x14ac:dyDescent="0.15">
      <c r="B17" s="9" t="s">
        <v>10</v>
      </c>
      <c r="C17" s="5" t="str">
        <f>C11</f>
        <v>FCF</v>
      </c>
      <c r="D17" s="19">
        <f>D11</f>
        <v>2026</v>
      </c>
      <c r="E17" s="19">
        <f t="shared" ref="E17:M17" si="5">D17+1</f>
        <v>2027</v>
      </c>
      <c r="F17" s="19">
        <f t="shared" si="5"/>
        <v>2028</v>
      </c>
      <c r="G17" s="19">
        <f t="shared" si="5"/>
        <v>2029</v>
      </c>
      <c r="H17" s="19">
        <f t="shared" si="5"/>
        <v>2030</v>
      </c>
      <c r="I17" s="19">
        <f t="shared" si="5"/>
        <v>2031</v>
      </c>
      <c r="J17" s="19">
        <f t="shared" si="5"/>
        <v>2032</v>
      </c>
      <c r="K17" s="19">
        <f t="shared" si="5"/>
        <v>2033</v>
      </c>
      <c r="L17" s="19">
        <f t="shared" si="5"/>
        <v>2034</v>
      </c>
      <c r="M17" s="19">
        <f t="shared" si="5"/>
        <v>2035</v>
      </c>
      <c r="N17" s="19">
        <f>N11</f>
        <v>2035</v>
      </c>
      <c r="O17" s="17">
        <v>0</v>
      </c>
      <c r="P17" s="38" t="s">
        <v>1</v>
      </c>
    </row>
    <row r="18" spans="2:16" x14ac:dyDescent="0.15">
      <c r="B18" s="9" t="s">
        <v>17</v>
      </c>
      <c r="C18" s="6">
        <f>C12</f>
        <v>39</v>
      </c>
      <c r="D18" s="41">
        <f>C18*(1+$O$17)</f>
        <v>39</v>
      </c>
      <c r="E18" s="41">
        <f>D18*(1+$O$17)</f>
        <v>39</v>
      </c>
      <c r="F18" s="41">
        <f>E18*(1+$O$17)</f>
        <v>39</v>
      </c>
      <c r="G18" s="41">
        <f>F18*(1+$O$17)</f>
        <v>39</v>
      </c>
      <c r="H18" s="41">
        <f>G18*(1+$O$17)</f>
        <v>39</v>
      </c>
      <c r="I18" s="41">
        <f>H18*(1+$O$18)</f>
        <v>39</v>
      </c>
      <c r="J18" s="41">
        <f>I18*(1+$O$18)</f>
        <v>39</v>
      </c>
      <c r="K18" s="41">
        <f>J18*(1+$O$18)</f>
        <v>39</v>
      </c>
      <c r="L18" s="41">
        <f>K18*(1+$O$18)</f>
        <v>39</v>
      </c>
      <c r="M18" s="41">
        <f>L18*(1+$O$18)</f>
        <v>39</v>
      </c>
      <c r="N18" s="41">
        <f>L18*O20</f>
        <v>390</v>
      </c>
      <c r="O18" s="17">
        <v>0</v>
      </c>
      <c r="P18" s="27" t="s">
        <v>2</v>
      </c>
    </row>
    <row r="19" spans="2:16" x14ac:dyDescent="0.15">
      <c r="B19" s="9" t="s">
        <v>81</v>
      </c>
      <c r="C19" s="7" t="str">
        <f>C13</f>
        <v>PV(10%)</v>
      </c>
      <c r="D19" s="41">
        <f>D18*(1+$O$19)^($D$17-D17-1)*$I$3</f>
        <v>0</v>
      </c>
      <c r="E19" s="41">
        <f t="shared" ref="E19:M19" si="6">E18*(1+$O$19)^($D$17-E17-1)*$I$3</f>
        <v>0</v>
      </c>
      <c r="F19" s="41">
        <f t="shared" si="6"/>
        <v>0</v>
      </c>
      <c r="G19" s="41">
        <f t="shared" si="6"/>
        <v>0</v>
      </c>
      <c r="H19" s="41">
        <f t="shared" si="6"/>
        <v>0</v>
      </c>
      <c r="I19" s="41">
        <f t="shared" si="6"/>
        <v>0</v>
      </c>
      <c r="J19" s="41">
        <f t="shared" si="6"/>
        <v>0</v>
      </c>
      <c r="K19" s="41">
        <f t="shared" si="6"/>
        <v>0</v>
      </c>
      <c r="L19" s="41">
        <f t="shared" si="6"/>
        <v>0</v>
      </c>
      <c r="M19" s="41">
        <f t="shared" si="6"/>
        <v>0</v>
      </c>
      <c r="N19" s="41">
        <f t="shared" ref="N19" si="7">N18*(1+$O$19)^($D$17-N17-1)</f>
        <v>150.36188287751727</v>
      </c>
      <c r="O19" s="17">
        <f>O13</f>
        <v>0.1</v>
      </c>
      <c r="P19" s="38" t="s">
        <v>3</v>
      </c>
    </row>
    <row r="20" spans="2:16" ht="14" thickBot="1" x14ac:dyDescent="0.2">
      <c r="B20" s="9" t="s">
        <v>82</v>
      </c>
      <c r="C20" s="8" t="s">
        <v>4</v>
      </c>
      <c r="D20" s="20">
        <f>SUM(D19:N19)</f>
        <v>150.36188287751727</v>
      </c>
      <c r="E20" s="21"/>
      <c r="F20" s="21"/>
      <c r="G20" s="21"/>
      <c r="H20" s="21"/>
      <c r="I20" s="21"/>
      <c r="J20" s="21"/>
      <c r="K20" s="21"/>
      <c r="L20" s="21"/>
      <c r="M20" s="21"/>
      <c r="N20" s="21"/>
      <c r="O20" s="18">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294.34616208530218</v>
      </c>
      <c r="F23" s="22">
        <f>E23*D23</f>
        <v>176.60769725118129</v>
      </c>
      <c r="P23" s="38"/>
    </row>
    <row r="24" spans="2:16" x14ac:dyDescent="0.15">
      <c r="B24" s="9"/>
      <c r="C24" s="9" t="s">
        <v>15</v>
      </c>
      <c r="D24" s="76">
        <v>0.2</v>
      </c>
      <c r="E24" s="41">
        <f>D14</f>
        <v>386.51496288718835</v>
      </c>
      <c r="F24" s="22">
        <f>E24*D24</f>
        <v>77.302992577437678</v>
      </c>
      <c r="P24" s="38"/>
    </row>
    <row r="25" spans="2:16" ht="14" thickBot="1" x14ac:dyDescent="0.2">
      <c r="B25" s="9"/>
      <c r="C25" s="10" t="s">
        <v>28</v>
      </c>
      <c r="D25" s="76">
        <v>0.2</v>
      </c>
      <c r="E25" s="23">
        <f>D20</f>
        <v>150.36188287751727</v>
      </c>
      <c r="F25" s="24">
        <f>E25*D25</f>
        <v>30.072376575503455</v>
      </c>
      <c r="P25" s="38"/>
    </row>
    <row r="26" spans="2:16" ht="14" thickBot="1" x14ac:dyDescent="0.2">
      <c r="B26" s="9"/>
      <c r="C26" s="36" t="s">
        <v>87</v>
      </c>
      <c r="D26" s="36">
        <f ca="1">C3</f>
        <v>223.23</v>
      </c>
      <c r="E26" s="15" t="s">
        <v>11</v>
      </c>
      <c r="F26" s="16">
        <f>SUM(F23:F25)</f>
        <v>283.98306640412238</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71" priority="1" operator="containsText" text="overvalued">
      <formula>NOT(ISERROR(SEARCH("overvalued",D3)))</formula>
    </cfRule>
    <cfRule type="containsText" dxfId="70" priority="2" operator="containsText" text="undervalued">
      <formula>NOT(ISERROR(SEARCH("undervalued",D3)))</formula>
    </cfRule>
  </conditionalFormatting>
  <hyperlinks>
    <hyperlink ref="C30" r:id="rId1" xr:uid="{CD4F3C2E-AC74-0F46-8C77-E68B1C17ABD9}"/>
    <hyperlink ref="B4" location="'COMPARATIVE TABLE'!A1" display="'COMPARATIVE TABLE'!A1" xr:uid="{3A186450-458A-4D4A-9C8B-79C3F742E634}"/>
  </hyperlinks>
  <pageMargins left="0.7" right="0.7" top="0.78740157499999996" bottom="0.78740157499999996"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9E985-D801-0E4F-AFDA-0360ADC3EA4E}">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209</v>
      </c>
      <c r="C2" s="31" t="s">
        <v>32</v>
      </c>
      <c r="D2" s="32"/>
      <c r="E2" s="33"/>
      <c r="F2" s="33"/>
      <c r="G2" s="33"/>
      <c r="H2" s="33"/>
      <c r="I2" s="33"/>
      <c r="J2" s="33"/>
      <c r="K2" s="33"/>
      <c r="L2" s="33"/>
      <c r="M2" s="33"/>
      <c r="N2" s="33"/>
      <c r="O2" s="33"/>
      <c r="P2" s="34"/>
      <c r="S2" s="3" t="s">
        <v>7</v>
      </c>
    </row>
    <row r="3" spans="2:19" ht="14" thickBot="1" x14ac:dyDescent="0.2">
      <c r="B3" s="35" t="s">
        <v>210</v>
      </c>
      <c r="C3" s="36">
        <f ca="1">'COMPARATIVE TABLE'!C10</f>
        <v>50.005865256</v>
      </c>
      <c r="D3" s="37"/>
      <c r="F3" s="69" t="s">
        <v>91</v>
      </c>
      <c r="G3" s="70"/>
      <c r="H3" s="70"/>
      <c r="I3" s="75">
        <v>0</v>
      </c>
      <c r="P3" s="38"/>
    </row>
    <row r="4" spans="2:19" ht="29" thickBot="1" x14ac:dyDescent="0.2">
      <c r="B4" s="39" t="s">
        <v>64</v>
      </c>
      <c r="N4" s="40" t="s">
        <v>5</v>
      </c>
      <c r="O4" s="4" t="s">
        <v>0</v>
      </c>
      <c r="P4" s="38"/>
    </row>
    <row r="5" spans="2:19" x14ac:dyDescent="0.15">
      <c r="B5" s="9" t="s">
        <v>8</v>
      </c>
      <c r="C5" s="89" t="s">
        <v>211</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0.15</v>
      </c>
      <c r="P5" s="38" t="s">
        <v>1</v>
      </c>
      <c r="R5" s="1"/>
    </row>
    <row r="6" spans="2:19" x14ac:dyDescent="0.15">
      <c r="B6" s="9" t="s">
        <v>19</v>
      </c>
      <c r="C6" s="81">
        <v>3</v>
      </c>
      <c r="D6" s="41">
        <f>C6*(1+$O$5)</f>
        <v>3.4499999999999997</v>
      </c>
      <c r="E6" s="41">
        <f>D6*(1+$O$5)</f>
        <v>3.9674999999999994</v>
      </c>
      <c r="F6" s="41">
        <f>E6*(1+$O$5)</f>
        <v>4.5626249999999988</v>
      </c>
      <c r="G6" s="41">
        <f>F6*(1+$O$5)</f>
        <v>5.2470187499999978</v>
      </c>
      <c r="H6" s="41">
        <f>G6*(1+$O$5)</f>
        <v>6.0340715624999968</v>
      </c>
      <c r="I6" s="41">
        <f>H6*(1+$O$6)</f>
        <v>6.6374787187499971</v>
      </c>
      <c r="J6" s="41">
        <f>I6*(1+$O$6)</f>
        <v>7.3012265906249976</v>
      </c>
      <c r="K6" s="41">
        <f>J6*(1+$O$6)</f>
        <v>8.0313492496874979</v>
      </c>
      <c r="L6" s="41">
        <f>K6*(1+$O$6)</f>
        <v>8.8344841746562484</v>
      </c>
      <c r="M6" s="41">
        <f>L6*(1+$O$6)</f>
        <v>9.7179325921218744</v>
      </c>
      <c r="N6" s="41">
        <f>L6*O8</f>
        <v>176.68968349312496</v>
      </c>
      <c r="O6" s="66">
        <v>0.1</v>
      </c>
      <c r="P6" s="27" t="s">
        <v>2</v>
      </c>
    </row>
    <row r="7" spans="2:19" x14ac:dyDescent="0.15">
      <c r="B7" s="9"/>
      <c r="C7" s="7" t="str">
        <f>CONCATENATE(R8,O7*100,S8)</f>
        <v>PV(10%)</v>
      </c>
      <c r="D7" s="41">
        <f>D6*(1+$O$7)^($D$5-D5-1)*$I$3</f>
        <v>0</v>
      </c>
      <c r="E7" s="41">
        <f t="shared" ref="E7:M7" si="1">E6*(1+$O$7)^($D$5-E5-1)*$I$3</f>
        <v>0</v>
      </c>
      <c r="F7" s="41">
        <f t="shared" si="1"/>
        <v>0</v>
      </c>
      <c r="G7" s="41">
        <f t="shared" si="1"/>
        <v>0</v>
      </c>
      <c r="H7" s="41">
        <f t="shared" si="1"/>
        <v>0</v>
      </c>
      <c r="I7" s="41">
        <f t="shared" si="1"/>
        <v>0</v>
      </c>
      <c r="J7" s="41">
        <f t="shared" si="1"/>
        <v>0</v>
      </c>
      <c r="K7" s="41">
        <f t="shared" si="1"/>
        <v>0</v>
      </c>
      <c r="L7" s="41">
        <f t="shared" si="1"/>
        <v>0</v>
      </c>
      <c r="M7" s="41">
        <f t="shared" si="1"/>
        <v>0</v>
      </c>
      <c r="N7" s="41">
        <f t="shared" ref="N7" si="2">N6*(1+$O$7)^($D$5-N5-1)</f>
        <v>68.12152178220218</v>
      </c>
      <c r="O7" s="17">
        <v>0.1</v>
      </c>
      <c r="P7" s="38" t="s">
        <v>3</v>
      </c>
    </row>
    <row r="8" spans="2:19" ht="14" thickBot="1" x14ac:dyDescent="0.2">
      <c r="B8" s="9"/>
      <c r="C8" s="8" t="s">
        <v>26</v>
      </c>
      <c r="D8" s="20">
        <f>SUM(D7:N7)</f>
        <v>68.12152178220218</v>
      </c>
      <c r="E8" s="21"/>
      <c r="F8" s="21"/>
      <c r="G8" s="21"/>
      <c r="H8" s="21"/>
      <c r="I8" s="21"/>
      <c r="J8" s="21"/>
      <c r="K8" s="21"/>
      <c r="L8" s="21"/>
      <c r="M8" s="21"/>
      <c r="N8" s="21"/>
      <c r="O8" s="74">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FCF IN BILLION CAD</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0.2</v>
      </c>
      <c r="P11" s="38" t="s">
        <v>1</v>
      </c>
    </row>
    <row r="12" spans="2:19" x14ac:dyDescent="0.15">
      <c r="B12" s="9" t="s">
        <v>18</v>
      </c>
      <c r="C12" s="6">
        <f>C6</f>
        <v>3</v>
      </c>
      <c r="D12" s="41">
        <f>C12*(1+$O$11)</f>
        <v>3.5999999999999996</v>
      </c>
      <c r="E12" s="41">
        <f>D12*(1+$O$11)</f>
        <v>4.3199999999999994</v>
      </c>
      <c r="F12" s="41">
        <f>E12*(1+$O$11)</f>
        <v>5.1839999999999993</v>
      </c>
      <c r="G12" s="41">
        <f>F12*(1+$O$11)</f>
        <v>6.2207999999999988</v>
      </c>
      <c r="H12" s="41">
        <f>G12*(1+$O$11)</f>
        <v>7.4649599999999978</v>
      </c>
      <c r="I12" s="41">
        <f>H12*(1+$O$12)</f>
        <v>8.957951999999997</v>
      </c>
      <c r="J12" s="41">
        <f>I12*(1+$O$12)</f>
        <v>10.749542399999996</v>
      </c>
      <c r="K12" s="41">
        <f>J12*(1+$O$12)</f>
        <v>12.899450879999995</v>
      </c>
      <c r="L12" s="41">
        <f>K12*(1+$O$12)</f>
        <v>15.479341055999992</v>
      </c>
      <c r="M12" s="41">
        <f>L12*(1+$O$12)</f>
        <v>18.575209267199991</v>
      </c>
      <c r="N12" s="41">
        <f>L12*O14</f>
        <v>386.98352639999979</v>
      </c>
      <c r="O12" s="17">
        <v>0.2</v>
      </c>
      <c r="P12" s="27" t="s">
        <v>2</v>
      </c>
    </row>
    <row r="13" spans="2:19" x14ac:dyDescent="0.15">
      <c r="B13" s="9">
        <f>B7</f>
        <v>0</v>
      </c>
      <c r="C13" s="7" t="str">
        <f>C7</f>
        <v>PV(10%)</v>
      </c>
      <c r="D13" s="41">
        <f>D12*(1+$O$13)^($D$11-D11-1)*$I$3</f>
        <v>0</v>
      </c>
      <c r="E13" s="41">
        <f t="shared" ref="E13:M13" si="4">E12*(1+$O$13)^($D$11-E11-1)*$I$3</f>
        <v>0</v>
      </c>
      <c r="F13" s="41">
        <f t="shared" si="4"/>
        <v>0</v>
      </c>
      <c r="G13" s="41">
        <f t="shared" si="4"/>
        <v>0</v>
      </c>
      <c r="H13" s="41">
        <f t="shared" si="4"/>
        <v>0</v>
      </c>
      <c r="I13" s="41">
        <f t="shared" si="4"/>
        <v>0</v>
      </c>
      <c r="J13" s="41">
        <f t="shared" si="4"/>
        <v>0</v>
      </c>
      <c r="K13" s="41">
        <f t="shared" si="4"/>
        <v>0</v>
      </c>
      <c r="L13" s="41">
        <f t="shared" si="4"/>
        <v>0</v>
      </c>
      <c r="M13" s="41">
        <f t="shared" si="4"/>
        <v>0</v>
      </c>
      <c r="N13" s="41">
        <f>N12*(1+$O$7)^($D$5-N11-1)</f>
        <v>149.19890172329585</v>
      </c>
      <c r="O13" s="17">
        <f>O7</f>
        <v>0.1</v>
      </c>
      <c r="P13" s="38" t="s">
        <v>3</v>
      </c>
    </row>
    <row r="14" spans="2:19" ht="14" thickBot="1" x14ac:dyDescent="0.2">
      <c r="B14" s="9"/>
      <c r="C14" s="8" t="s">
        <v>4</v>
      </c>
      <c r="D14" s="20">
        <f>SUM(D13:N13)</f>
        <v>149.19890172329585</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FCF IN BILLION CAD</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0.05</v>
      </c>
      <c r="P17" s="38" t="s">
        <v>1</v>
      </c>
    </row>
    <row r="18" spans="2:16" x14ac:dyDescent="0.15">
      <c r="B18" s="9" t="s">
        <v>17</v>
      </c>
      <c r="C18" s="6">
        <f>C12</f>
        <v>3</v>
      </c>
      <c r="D18" s="41">
        <f>C18*(1+$O$17)</f>
        <v>3.1500000000000004</v>
      </c>
      <c r="E18" s="41">
        <f>D18*(1+$O$17)</f>
        <v>3.3075000000000006</v>
      </c>
      <c r="F18" s="41">
        <f>E18*(1+$O$17)</f>
        <v>3.4728750000000006</v>
      </c>
      <c r="G18" s="41">
        <f>F18*(1+$O$17)</f>
        <v>3.6465187500000007</v>
      </c>
      <c r="H18" s="41">
        <f>G18*(1+$O$17)</f>
        <v>3.8288446875000011</v>
      </c>
      <c r="I18" s="41">
        <f>H18*(1+$O$18)</f>
        <v>4.0202869218750017</v>
      </c>
      <c r="J18" s="41">
        <f>I18*(1+$O$18)</f>
        <v>4.2213012679687516</v>
      </c>
      <c r="K18" s="41">
        <f>J18*(1+$O$18)</f>
        <v>4.4323663313671897</v>
      </c>
      <c r="L18" s="41">
        <f>K18*(1+$O$18)</f>
        <v>4.6539846479355491</v>
      </c>
      <c r="M18" s="41">
        <f>L18*(1+$O$18)</f>
        <v>4.8866838803323267</v>
      </c>
      <c r="N18" s="41">
        <f>L18*O20</f>
        <v>79.11773901490433</v>
      </c>
      <c r="O18" s="17">
        <v>0.05</v>
      </c>
      <c r="P18" s="27" t="s">
        <v>2</v>
      </c>
    </row>
    <row r="19" spans="2:16" x14ac:dyDescent="0.15">
      <c r="B19" s="9" t="s">
        <v>81</v>
      </c>
      <c r="C19" s="7" t="str">
        <f>C13</f>
        <v>PV(10%)</v>
      </c>
      <c r="D19" s="41">
        <f>D18*(1+$O$19)^($D$17-D17-1)*$I$3</f>
        <v>0</v>
      </c>
      <c r="E19" s="41">
        <f t="shared" ref="E19:M19" si="6">E18*(1+$O$19)^($D$17-E17-1)*$I$3</f>
        <v>0</v>
      </c>
      <c r="F19" s="41">
        <f t="shared" si="6"/>
        <v>0</v>
      </c>
      <c r="G19" s="41">
        <f t="shared" si="6"/>
        <v>0</v>
      </c>
      <c r="H19" s="41">
        <f t="shared" si="6"/>
        <v>0</v>
      </c>
      <c r="I19" s="41">
        <f t="shared" si="6"/>
        <v>0</v>
      </c>
      <c r="J19" s="41">
        <f t="shared" si="6"/>
        <v>0</v>
      </c>
      <c r="K19" s="41">
        <f t="shared" si="6"/>
        <v>0</v>
      </c>
      <c r="L19" s="41">
        <f t="shared" si="6"/>
        <v>0</v>
      </c>
      <c r="M19" s="41">
        <f t="shared" si="6"/>
        <v>0</v>
      </c>
      <c r="N19" s="41">
        <f t="shared" ref="N19" si="7">N18*(1+$O$19)^($D$17-N17-1)</f>
        <v>30.503313352033395</v>
      </c>
      <c r="O19" s="17">
        <f>O13</f>
        <v>0.1</v>
      </c>
      <c r="P19" s="38" t="s">
        <v>3</v>
      </c>
    </row>
    <row r="20" spans="2:16" ht="14" thickBot="1" x14ac:dyDescent="0.2">
      <c r="B20" s="9" t="s">
        <v>82</v>
      </c>
      <c r="C20" s="8" t="s">
        <v>4</v>
      </c>
      <c r="D20" s="20">
        <f>SUM(D19:N19)</f>
        <v>30.503313352033395</v>
      </c>
      <c r="E20" s="21"/>
      <c r="F20" s="21"/>
      <c r="G20" s="21"/>
      <c r="H20" s="21"/>
      <c r="I20" s="21"/>
      <c r="J20" s="21"/>
      <c r="K20" s="21"/>
      <c r="L20" s="21"/>
      <c r="M20" s="21"/>
      <c r="N20" s="21"/>
      <c r="O20" s="18">
        <v>17</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68.12152178220218</v>
      </c>
      <c r="F23" s="22">
        <f>E23*D23</f>
        <v>40.872913069321307</v>
      </c>
      <c r="P23" s="38"/>
    </row>
    <row r="24" spans="2:16" x14ac:dyDescent="0.15">
      <c r="B24" s="9"/>
      <c r="C24" s="9" t="s">
        <v>15</v>
      </c>
      <c r="D24" s="76">
        <v>0.2</v>
      </c>
      <c r="E24" s="41">
        <f>D14</f>
        <v>149.19890172329585</v>
      </c>
      <c r="F24" s="22">
        <f>E24*D24</f>
        <v>29.839780344659172</v>
      </c>
      <c r="P24" s="38"/>
    </row>
    <row r="25" spans="2:16" ht="14" thickBot="1" x14ac:dyDescent="0.2">
      <c r="B25" s="9"/>
      <c r="C25" s="10" t="s">
        <v>28</v>
      </c>
      <c r="D25" s="76">
        <v>0.2</v>
      </c>
      <c r="E25" s="23">
        <f>D20</f>
        <v>30.503313352033395</v>
      </c>
      <c r="F25" s="24">
        <f>E25*D25</f>
        <v>6.1006626704066793</v>
      </c>
      <c r="P25" s="38"/>
    </row>
    <row r="26" spans="2:16" ht="14" thickBot="1" x14ac:dyDescent="0.2">
      <c r="B26" s="9"/>
      <c r="C26" s="36" t="s">
        <v>87</v>
      </c>
      <c r="D26" s="36">
        <f ca="1">C3</f>
        <v>50.005865256</v>
      </c>
      <c r="E26" s="15" t="s">
        <v>11</v>
      </c>
      <c r="F26" s="16">
        <f>SUM(F23:F25)</f>
        <v>76.813356084387152</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69" priority="1" operator="containsText" text="overvalued">
      <formula>NOT(ISERROR(SEARCH("overvalued",D3)))</formula>
    </cfRule>
    <cfRule type="containsText" dxfId="68" priority="2" operator="containsText" text="undervalued">
      <formula>NOT(ISERROR(SEARCH("undervalued",D3)))</formula>
    </cfRule>
  </conditionalFormatting>
  <hyperlinks>
    <hyperlink ref="C30" r:id="rId1" xr:uid="{F93CF4EC-3870-924E-9201-0A16265523B7}"/>
    <hyperlink ref="B4" location="'COMPARATIVE TABLE'!A1" display="'COMPARATIVE TABLE'!A1" xr:uid="{9B33FBE1-FDFD-E845-8CF2-BD6CDE82FC64}"/>
  </hyperlinks>
  <pageMargins left="0.7" right="0.7" top="0.78740157499999996" bottom="0.78740157499999996"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82860-5B41-4330-845E-9ADD514716E2}">
  <dimension ref="B1:S30"/>
  <sheetViews>
    <sheetView showGridLines="0" zoomScale="148" zoomScaleNormal="148" workbookViewId="0">
      <selection activeCell="L10" sqref="L10"/>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84</v>
      </c>
      <c r="C2" s="31" t="s">
        <v>32</v>
      </c>
      <c r="D2" s="32"/>
      <c r="E2" s="33"/>
      <c r="F2" s="33"/>
      <c r="G2" s="33"/>
      <c r="H2" s="33"/>
      <c r="I2" s="33"/>
      <c r="J2" s="33"/>
      <c r="K2" s="33"/>
      <c r="L2" s="33"/>
      <c r="M2" s="33"/>
      <c r="N2" s="33"/>
      <c r="O2" s="33"/>
      <c r="P2" s="34"/>
      <c r="S2" s="3" t="s">
        <v>7</v>
      </c>
    </row>
    <row r="3" spans="2:19" ht="14" thickBot="1" x14ac:dyDescent="0.2">
      <c r="B3" s="35" t="s">
        <v>86</v>
      </c>
      <c r="C3" s="36">
        <f>'COMPARATIVE TABLE'!C49</f>
        <v>12.64</v>
      </c>
      <c r="D3" s="37"/>
      <c r="F3" s="69" t="s">
        <v>91</v>
      </c>
      <c r="G3" s="70"/>
      <c r="H3" s="70"/>
      <c r="I3" s="75">
        <v>0.5</v>
      </c>
      <c r="P3" s="38"/>
    </row>
    <row r="4" spans="2:19" ht="29" thickBot="1" x14ac:dyDescent="0.2">
      <c r="B4" s="39" t="s">
        <v>64</v>
      </c>
      <c r="N4" s="40" t="s">
        <v>5</v>
      </c>
      <c r="O4" s="4" t="s">
        <v>0</v>
      </c>
      <c r="P4" s="38"/>
    </row>
    <row r="5" spans="2:19" x14ac:dyDescent="0.15">
      <c r="B5" s="9" t="s">
        <v>8</v>
      </c>
      <c r="C5" s="89" t="s">
        <v>200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0.02</v>
      </c>
      <c r="P5" s="38" t="s">
        <v>1</v>
      </c>
      <c r="R5" s="1"/>
    </row>
    <row r="6" spans="2:19" x14ac:dyDescent="0.15">
      <c r="B6" s="9" t="s">
        <v>19</v>
      </c>
      <c r="C6" s="81">
        <v>1.6</v>
      </c>
      <c r="D6" s="41">
        <f>C6*(1+$O$5)</f>
        <v>1.6320000000000001</v>
      </c>
      <c r="E6" s="41">
        <f>D6*(1+$O$5)</f>
        <v>1.6646400000000001</v>
      </c>
      <c r="F6" s="41">
        <f>E6*(1+$O$5)</f>
        <v>1.6979328000000002</v>
      </c>
      <c r="G6" s="41">
        <f>F6*(1+$O$5)</f>
        <v>1.7318914560000003</v>
      </c>
      <c r="H6" s="41">
        <f>G6*(1+$O$5)</f>
        <v>1.7665292851200003</v>
      </c>
      <c r="I6" s="41">
        <f>H6*(1+$O$6)</f>
        <v>1.8018598708224003</v>
      </c>
      <c r="J6" s="41">
        <f>I6*(1+$O$6)</f>
        <v>1.8378970682388482</v>
      </c>
      <c r="K6" s="41">
        <f>J6*(1+$O$6)</f>
        <v>1.8746550096036252</v>
      </c>
      <c r="L6" s="41">
        <f>K6*(1+$O$6)</f>
        <v>1.9121481097956978</v>
      </c>
      <c r="M6" s="41">
        <f>L6*(1+$O$6)</f>
        <v>1.9503910719916118</v>
      </c>
      <c r="N6" s="41">
        <f>L6*O8</f>
        <v>19.121481097956977</v>
      </c>
      <c r="O6" s="66">
        <v>0.02</v>
      </c>
      <c r="P6" s="27" t="s">
        <v>2</v>
      </c>
    </row>
    <row r="7" spans="2:19" x14ac:dyDescent="0.15">
      <c r="B7" s="9"/>
      <c r="C7" s="7" t="str">
        <f>CONCATENATE(R8,O7*100,S8)</f>
        <v>PV(10%)</v>
      </c>
      <c r="D7" s="41">
        <f>D6*(1+$O$7)^($D$5-D5-1)*$I$3</f>
        <v>0.74181818181818182</v>
      </c>
      <c r="E7" s="41">
        <f t="shared" ref="E7:M7" si="1">E6*(1+$O$7)^($D$5-E5-1)*$I$3</f>
        <v>0.68786776859504128</v>
      </c>
      <c r="F7" s="41">
        <f t="shared" si="1"/>
        <v>0.63784102178812918</v>
      </c>
      <c r="G7" s="41">
        <f t="shared" si="1"/>
        <v>0.59145258383990162</v>
      </c>
      <c r="H7" s="41">
        <f t="shared" si="1"/>
        <v>0.54843785046972682</v>
      </c>
      <c r="I7" s="41">
        <f t="shared" si="1"/>
        <v>0.50855146134465579</v>
      </c>
      <c r="J7" s="41">
        <f t="shared" si="1"/>
        <v>0.4715659005195898</v>
      </c>
      <c r="K7" s="41">
        <f t="shared" si="1"/>
        <v>0.43727019866361966</v>
      </c>
      <c r="L7" s="41">
        <f t="shared" si="1"/>
        <v>0.40546872966990188</v>
      </c>
      <c r="M7" s="41">
        <f t="shared" si="1"/>
        <v>0.37598009478481809</v>
      </c>
      <c r="N7" s="41">
        <f t="shared" ref="N7" si="2">N6*(1+$O$7)^($D$5-N5-1)</f>
        <v>7.3721587212709423</v>
      </c>
      <c r="O7" s="17">
        <v>0.1</v>
      </c>
      <c r="P7" s="38" t="s">
        <v>3</v>
      </c>
    </row>
    <row r="8" spans="2:19" ht="14" thickBot="1" x14ac:dyDescent="0.2">
      <c r="B8" s="9"/>
      <c r="C8" s="8" t="s">
        <v>26</v>
      </c>
      <c r="D8" s="20">
        <f>SUM(D7:N7)</f>
        <v>12.778412512764508</v>
      </c>
      <c r="E8" s="21"/>
      <c r="F8" s="21"/>
      <c r="G8" s="21"/>
      <c r="H8" s="21"/>
      <c r="I8" s="21"/>
      <c r="J8" s="21"/>
      <c r="K8" s="21"/>
      <c r="L8" s="21"/>
      <c r="M8" s="21"/>
      <c r="N8" s="21"/>
      <c r="O8" s="74">
        <v>10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FCF</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0.05</v>
      </c>
      <c r="P11" s="38" t="s">
        <v>1</v>
      </c>
    </row>
    <row r="12" spans="2:19" x14ac:dyDescent="0.15">
      <c r="B12" s="9" t="s">
        <v>18</v>
      </c>
      <c r="C12" s="6">
        <f>C6</f>
        <v>1.6</v>
      </c>
      <c r="D12" s="41">
        <f>C12*(1+$O$11)</f>
        <v>1.6800000000000002</v>
      </c>
      <c r="E12" s="41">
        <f>D12*(1+$O$11)</f>
        <v>1.7640000000000002</v>
      </c>
      <c r="F12" s="41">
        <f>E12*(1+$O$11)</f>
        <v>1.8522000000000003</v>
      </c>
      <c r="G12" s="41">
        <f>F12*(1+$O$11)</f>
        <v>1.9448100000000004</v>
      </c>
      <c r="H12" s="41">
        <f>G12*(1+$O$11)</f>
        <v>2.0420505000000007</v>
      </c>
      <c r="I12" s="41">
        <f>H12*(1+$O$12)</f>
        <v>2.1441530250000009</v>
      </c>
      <c r="J12" s="41">
        <f>I12*(1+$O$12)</f>
        <v>2.2513606762500009</v>
      </c>
      <c r="K12" s="41">
        <f>J12*(1+$O$12)</f>
        <v>2.3639287100625013</v>
      </c>
      <c r="L12" s="41">
        <f>K12*(1+$O$12)</f>
        <v>2.4821251455656266</v>
      </c>
      <c r="M12" s="41">
        <f>L12*(1+$O$12)</f>
        <v>2.6062314028439082</v>
      </c>
      <c r="N12" s="41">
        <f>L12*O14</f>
        <v>37.2318771834844</v>
      </c>
      <c r="O12" s="17">
        <v>0.05</v>
      </c>
      <c r="P12" s="27" t="s">
        <v>2</v>
      </c>
    </row>
    <row r="13" spans="2:19" x14ac:dyDescent="0.15">
      <c r="B13" s="9">
        <f>B7</f>
        <v>0</v>
      </c>
      <c r="C13" s="7" t="str">
        <f>C7</f>
        <v>PV(10%)</v>
      </c>
      <c r="D13" s="41">
        <f>D12*(1+$O$13)^($D$11-D11-1)*$I$3</f>
        <v>0.76363636363636367</v>
      </c>
      <c r="E13" s="41">
        <f t="shared" ref="E13:M13" si="4">E12*(1+$O$13)^($D$11-E11-1)*$I$3</f>
        <v>0.72892561983471071</v>
      </c>
      <c r="F13" s="41">
        <f t="shared" si="4"/>
        <v>0.6957926371149511</v>
      </c>
      <c r="G13" s="41">
        <f t="shared" si="4"/>
        <v>0.66416569906427148</v>
      </c>
      <c r="H13" s="41">
        <f t="shared" si="4"/>
        <v>0.63397634910680467</v>
      </c>
      <c r="I13" s="41">
        <f t="shared" si="4"/>
        <v>0.60515924232922269</v>
      </c>
      <c r="J13" s="41">
        <f t="shared" si="4"/>
        <v>0.57765200404153061</v>
      </c>
      <c r="K13" s="41">
        <f t="shared" si="4"/>
        <v>0.55139509476691562</v>
      </c>
      <c r="L13" s="41">
        <f t="shared" si="4"/>
        <v>0.52633168136841957</v>
      </c>
      <c r="M13" s="41">
        <f t="shared" si="4"/>
        <v>0.50240751403349138</v>
      </c>
      <c r="N13" s="41">
        <f>N12*(1+$O$7)^($D$5-N11-1)</f>
        <v>14.354500400956896</v>
      </c>
      <c r="O13" s="17">
        <f>O7</f>
        <v>0.1</v>
      </c>
      <c r="P13" s="38" t="s">
        <v>3</v>
      </c>
    </row>
    <row r="14" spans="2:19" ht="14" thickBot="1" x14ac:dyDescent="0.2">
      <c r="B14" s="9"/>
      <c r="C14" s="8" t="s">
        <v>4</v>
      </c>
      <c r="D14" s="20">
        <f>SUM(D13:N13)</f>
        <v>20.603942606253575</v>
      </c>
      <c r="E14" s="21"/>
      <c r="F14" s="21"/>
      <c r="G14" s="21"/>
      <c r="H14" s="21"/>
      <c r="I14" s="21"/>
      <c r="J14" s="21"/>
      <c r="K14" s="21"/>
      <c r="L14" s="21"/>
      <c r="M14" s="21"/>
      <c r="N14" s="21"/>
      <c r="O14" s="18">
        <v>15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FCF</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v>
      </c>
      <c r="P17" s="38" t="s">
        <v>1</v>
      </c>
    </row>
    <row r="18" spans="2:16" x14ac:dyDescent="0.15">
      <c r="B18" s="9" t="s">
        <v>17</v>
      </c>
      <c r="C18" s="6">
        <f>C12</f>
        <v>1.6</v>
      </c>
      <c r="D18" s="41">
        <f>C18*(1+$O$17)</f>
        <v>1.6</v>
      </c>
      <c r="E18" s="41">
        <f>D18*(1+$O$17)</f>
        <v>1.6</v>
      </c>
      <c r="F18" s="41">
        <f>E18*(1+$O$17)</f>
        <v>1.6</v>
      </c>
      <c r="G18" s="41">
        <f>F18*(1+$O$17)</f>
        <v>1.6</v>
      </c>
      <c r="H18" s="41">
        <f>G18*(1+$O$17)</f>
        <v>1.6</v>
      </c>
      <c r="I18" s="41">
        <f>H18*(1+$O$18)</f>
        <v>1.6</v>
      </c>
      <c r="J18" s="41">
        <f>I18*(1+$O$18)</f>
        <v>1.6</v>
      </c>
      <c r="K18" s="41">
        <f>J18*(1+$O$18)</f>
        <v>1.6</v>
      </c>
      <c r="L18" s="41">
        <f>K18*(1+$O$18)</f>
        <v>1.6</v>
      </c>
      <c r="M18" s="41">
        <f>L18*(1+$O$18)</f>
        <v>1.6</v>
      </c>
      <c r="N18" s="41">
        <f>L18*O20</f>
        <v>16</v>
      </c>
      <c r="O18" s="17">
        <v>0</v>
      </c>
      <c r="P18" s="27" t="s">
        <v>2</v>
      </c>
    </row>
    <row r="19" spans="2:16" x14ac:dyDescent="0.15">
      <c r="B19" s="9" t="s">
        <v>81</v>
      </c>
      <c r="C19" s="7" t="str">
        <f>C13</f>
        <v>PV(10%)</v>
      </c>
      <c r="D19" s="41">
        <f>D18*(1+$O$19)^($D$17-D17-1)*$I$3</f>
        <v>0.72727272727272729</v>
      </c>
      <c r="E19" s="41">
        <f t="shared" ref="E19:M19" si="6">E18*(1+$O$19)^($D$17-E17-1)*$I$3</f>
        <v>0.66115702479338845</v>
      </c>
      <c r="F19" s="41">
        <f t="shared" si="6"/>
        <v>0.60105184072126205</v>
      </c>
      <c r="G19" s="41">
        <f t="shared" si="6"/>
        <v>0.54641076429205648</v>
      </c>
      <c r="H19" s="41">
        <f t="shared" si="6"/>
        <v>0.49673705844732396</v>
      </c>
      <c r="I19" s="41">
        <f t="shared" si="6"/>
        <v>0.4515791440430218</v>
      </c>
      <c r="J19" s="41">
        <f t="shared" si="6"/>
        <v>0.41052649458456519</v>
      </c>
      <c r="K19" s="41">
        <f t="shared" si="6"/>
        <v>0.37320590416778654</v>
      </c>
      <c r="L19" s="41">
        <f t="shared" si="6"/>
        <v>0.33927809469798775</v>
      </c>
      <c r="M19" s="41">
        <f t="shared" si="6"/>
        <v>0.30843463154362522</v>
      </c>
      <c r="N19" s="41">
        <f t="shared" ref="N19" si="7">N18*(1+$O$19)^($D$17-N17-1)</f>
        <v>6.1686926308725036</v>
      </c>
      <c r="O19" s="17">
        <f>O13</f>
        <v>0.1</v>
      </c>
      <c r="P19" s="38" t="s">
        <v>3</v>
      </c>
    </row>
    <row r="20" spans="2:16" ht="14" thickBot="1" x14ac:dyDescent="0.2">
      <c r="B20" s="9" t="s">
        <v>82</v>
      </c>
      <c r="C20" s="8" t="s">
        <v>4</v>
      </c>
      <c r="D20" s="20">
        <f>SUM(D19:N19)</f>
        <v>11.08434631543625</v>
      </c>
      <c r="E20" s="21"/>
      <c r="F20" s="21"/>
      <c r="G20" s="21"/>
      <c r="H20" s="21"/>
      <c r="I20" s="21"/>
      <c r="J20" s="21"/>
      <c r="K20" s="21"/>
      <c r="L20" s="21"/>
      <c r="M20" s="21"/>
      <c r="N20" s="21"/>
      <c r="O20" s="18">
        <v>10</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12.778412512764508</v>
      </c>
      <c r="F23" s="22">
        <f>E23*D23</f>
        <v>7.6670475076587046</v>
      </c>
      <c r="P23" s="38"/>
    </row>
    <row r="24" spans="2:16" x14ac:dyDescent="0.15">
      <c r="B24" s="9"/>
      <c r="C24" s="9" t="s">
        <v>15</v>
      </c>
      <c r="D24" s="76">
        <v>0.2</v>
      </c>
      <c r="E24" s="41">
        <f>D14</f>
        <v>20.603942606253575</v>
      </c>
      <c r="F24" s="22">
        <f>E24*D24</f>
        <v>4.1207885212507156</v>
      </c>
      <c r="P24" s="38"/>
    </row>
    <row r="25" spans="2:16" ht="14" thickBot="1" x14ac:dyDescent="0.2">
      <c r="B25" s="9"/>
      <c r="C25" s="10" t="s">
        <v>28</v>
      </c>
      <c r="D25" s="76">
        <v>0.2</v>
      </c>
      <c r="E25" s="23">
        <f>D20</f>
        <v>11.08434631543625</v>
      </c>
      <c r="F25" s="24">
        <f>E25*D25</f>
        <v>2.2168692630872502</v>
      </c>
      <c r="P25" s="38"/>
    </row>
    <row r="26" spans="2:16" ht="14" thickBot="1" x14ac:dyDescent="0.2">
      <c r="B26" s="9"/>
      <c r="C26" s="36" t="s">
        <v>87</v>
      </c>
      <c r="D26" s="36">
        <f>C3</f>
        <v>12.64</v>
      </c>
      <c r="E26" s="15" t="s">
        <v>11</v>
      </c>
      <c r="F26" s="16">
        <f>SUM(F23:F25)</f>
        <v>14.004705291996672</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67" priority="1" operator="containsText" text="overvalued">
      <formula>NOT(ISERROR(SEARCH("overvalued",D3)))</formula>
    </cfRule>
    <cfRule type="containsText" dxfId="66" priority="2" operator="containsText" text="undervalued">
      <formula>NOT(ISERROR(SEARCH("undervalued",D3)))</formula>
    </cfRule>
  </conditionalFormatting>
  <hyperlinks>
    <hyperlink ref="C30" r:id="rId1" xr:uid="{13343B30-7007-431B-B071-E61E095D3D34}"/>
    <hyperlink ref="B4" location="'COMPARATIVE TABLE'!A1" display="'COMPARATIVE TABLE'!A1" xr:uid="{64E16DEE-F242-49C7-B5F8-ED2ED882D02E}"/>
  </hyperlinks>
  <pageMargins left="0.7" right="0.7" top="0.78740157499999996" bottom="0.78740157499999996"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7370A-0C7B-4C44-974C-487BCB9BCD62}">
  <dimension ref="B1:S30"/>
  <sheetViews>
    <sheetView showGridLines="0"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191</v>
      </c>
      <c r="C2" s="31" t="s">
        <v>32</v>
      </c>
      <c r="D2" s="32"/>
      <c r="E2" s="33"/>
      <c r="F2" s="33"/>
      <c r="G2" s="33"/>
      <c r="H2" s="33"/>
      <c r="I2" s="33"/>
      <c r="J2" s="33"/>
      <c r="K2" s="33"/>
      <c r="L2" s="33"/>
      <c r="M2" s="33"/>
      <c r="N2" s="33"/>
      <c r="O2" s="33"/>
      <c r="P2" s="34"/>
      <c r="S2" s="3" t="s">
        <v>7</v>
      </c>
    </row>
    <row r="3" spans="2:19" ht="14" thickBot="1" x14ac:dyDescent="0.2">
      <c r="B3" s="35" t="s">
        <v>86</v>
      </c>
      <c r="C3" s="36"/>
      <c r="D3" s="37"/>
      <c r="F3" s="69" t="s">
        <v>91</v>
      </c>
      <c r="G3" s="70"/>
      <c r="H3" s="70"/>
      <c r="I3" s="75">
        <v>0</v>
      </c>
      <c r="P3" s="38"/>
    </row>
    <row r="4" spans="2:19" ht="29" thickBot="1" x14ac:dyDescent="0.2">
      <c r="B4" s="39" t="s">
        <v>64</v>
      </c>
      <c r="N4" s="40" t="s">
        <v>5</v>
      </c>
      <c r="O4" s="4" t="s">
        <v>0</v>
      </c>
      <c r="P4" s="38"/>
    </row>
    <row r="5" spans="2:19" x14ac:dyDescent="0.15">
      <c r="B5" s="9" t="s">
        <v>8</v>
      </c>
      <c r="C5" s="89" t="s">
        <v>120</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0.05</v>
      </c>
      <c r="P5" s="38" t="s">
        <v>1</v>
      </c>
      <c r="R5" s="1"/>
    </row>
    <row r="6" spans="2:19" x14ac:dyDescent="0.15">
      <c r="B6" s="9" t="s">
        <v>19</v>
      </c>
      <c r="C6" s="81">
        <v>14.75</v>
      </c>
      <c r="D6" s="41">
        <f>C6*(1+$O$5)</f>
        <v>15.487500000000001</v>
      </c>
      <c r="E6" s="41">
        <f>D6*(1+$O$5)</f>
        <v>16.261875</v>
      </c>
      <c r="F6" s="41">
        <f>E6*(1+$O$5)</f>
        <v>17.07496875</v>
      </c>
      <c r="G6" s="41">
        <f>F6*(1+$O$5)</f>
        <v>17.928717187500002</v>
      </c>
      <c r="H6" s="41">
        <f>G6*(1+$O$5)</f>
        <v>18.825153046875002</v>
      </c>
      <c r="I6" s="41">
        <f>H6*(1+$O$6)</f>
        <v>19.766410699218753</v>
      </c>
      <c r="J6" s="41">
        <f>I6*(1+$O$6)</f>
        <v>20.75473123417969</v>
      </c>
      <c r="K6" s="41">
        <f>J6*(1+$O$6)</f>
        <v>21.792467795888676</v>
      </c>
      <c r="L6" s="41">
        <f>K6*(1+$O$6)</f>
        <v>22.882091185683112</v>
      </c>
      <c r="M6" s="41">
        <f>L6*(1+$O$6)</f>
        <v>24.026195744967268</v>
      </c>
      <c r="N6" s="41">
        <f>L6*O8</f>
        <v>343.23136778524668</v>
      </c>
      <c r="O6" s="66">
        <v>0.05</v>
      </c>
      <c r="P6" s="27" t="s">
        <v>2</v>
      </c>
    </row>
    <row r="7" spans="2:19" x14ac:dyDescent="0.15">
      <c r="B7" s="9"/>
      <c r="C7" s="7" t="str">
        <f>CONCATENATE(R8,O7*100,S8)</f>
        <v>PV(10%)</v>
      </c>
      <c r="D7" s="41">
        <f>D6*(1+$O$7)^($D$5-D5-1)*$I$3</f>
        <v>0</v>
      </c>
      <c r="E7" s="41">
        <f t="shared" ref="E7:M7" si="1">E6*(1+$O$7)^($D$5-E5-1)*$I$3</f>
        <v>0</v>
      </c>
      <c r="F7" s="41">
        <f t="shared" si="1"/>
        <v>0</v>
      </c>
      <c r="G7" s="41">
        <f t="shared" si="1"/>
        <v>0</v>
      </c>
      <c r="H7" s="41">
        <f t="shared" si="1"/>
        <v>0</v>
      </c>
      <c r="I7" s="41">
        <f t="shared" si="1"/>
        <v>0</v>
      </c>
      <c r="J7" s="41">
        <f t="shared" si="1"/>
        <v>0</v>
      </c>
      <c r="K7" s="41">
        <f t="shared" si="1"/>
        <v>0</v>
      </c>
      <c r="L7" s="41">
        <f t="shared" si="1"/>
        <v>0</v>
      </c>
      <c r="M7" s="41">
        <f t="shared" si="1"/>
        <v>0</v>
      </c>
      <c r="N7" s="41">
        <f t="shared" ref="N7" si="2">N6*(1+$O$7)^($D$5-N5-1)</f>
        <v>132.33055057132134</v>
      </c>
      <c r="O7" s="17">
        <v>0.1</v>
      </c>
      <c r="P7" s="38" t="s">
        <v>3</v>
      </c>
    </row>
    <row r="8" spans="2:19" ht="14" thickBot="1" x14ac:dyDescent="0.2">
      <c r="B8" s="9"/>
      <c r="C8" s="8" t="s">
        <v>26</v>
      </c>
      <c r="D8" s="20">
        <f>SUM(D7:N7)</f>
        <v>132.33055057132134</v>
      </c>
      <c r="E8" s="21"/>
      <c r="F8" s="21"/>
      <c r="G8" s="21"/>
      <c r="H8" s="21"/>
      <c r="I8" s="21"/>
      <c r="J8" s="21"/>
      <c r="K8" s="21"/>
      <c r="L8" s="21"/>
      <c r="M8" s="21"/>
      <c r="N8" s="21"/>
      <c r="O8" s="74">
        <v>15</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0.08</v>
      </c>
      <c r="P11" s="38" t="s">
        <v>1</v>
      </c>
    </row>
    <row r="12" spans="2:19" x14ac:dyDescent="0.15">
      <c r="B12" s="9" t="s">
        <v>18</v>
      </c>
      <c r="C12" s="6">
        <f>C6</f>
        <v>14.75</v>
      </c>
      <c r="D12" s="41">
        <f>C12*(1+$O$11)</f>
        <v>15.930000000000001</v>
      </c>
      <c r="E12" s="41">
        <f>D12*(1+$O$11)</f>
        <v>17.204400000000003</v>
      </c>
      <c r="F12" s="41">
        <f>E12*(1+$O$11)</f>
        <v>18.580752000000004</v>
      </c>
      <c r="G12" s="41">
        <f>F12*(1+$O$11)</f>
        <v>20.067212160000004</v>
      </c>
      <c r="H12" s="41">
        <f>G12*(1+$O$11)</f>
        <v>21.672589132800006</v>
      </c>
      <c r="I12" s="41">
        <f>H12*(1+$O$12)</f>
        <v>23.406396263424007</v>
      </c>
      <c r="J12" s="41">
        <f>I12*(1+$O$12)</f>
        <v>25.278907964497929</v>
      </c>
      <c r="K12" s="41">
        <f>J12*(1+$O$12)</f>
        <v>27.301220601657764</v>
      </c>
      <c r="L12" s="41">
        <f>K12*(1+$O$12)</f>
        <v>29.485318249790389</v>
      </c>
      <c r="M12" s="41">
        <f>L12*(1+$O$12)</f>
        <v>31.844143709773622</v>
      </c>
      <c r="N12" s="41">
        <f>L12*O14</f>
        <v>884.55954749371165</v>
      </c>
      <c r="O12" s="17">
        <v>0.08</v>
      </c>
      <c r="P12" s="27" t="s">
        <v>2</v>
      </c>
    </row>
    <row r="13" spans="2:19" x14ac:dyDescent="0.15">
      <c r="B13" s="9">
        <f>B7</f>
        <v>0</v>
      </c>
      <c r="C13" s="7" t="str">
        <f>C7</f>
        <v>PV(10%)</v>
      </c>
      <c r="D13" s="41">
        <f>D12*(1+$O$13)^($D$11-D11-1)*$I$3</f>
        <v>0</v>
      </c>
      <c r="E13" s="41">
        <f t="shared" ref="E13:M13" si="4">E12*(1+$O$13)^($D$11-E11-1)*$I$3</f>
        <v>0</v>
      </c>
      <c r="F13" s="41">
        <f t="shared" si="4"/>
        <v>0</v>
      </c>
      <c r="G13" s="41">
        <f t="shared" si="4"/>
        <v>0</v>
      </c>
      <c r="H13" s="41">
        <f t="shared" si="4"/>
        <v>0</v>
      </c>
      <c r="I13" s="41">
        <f t="shared" si="4"/>
        <v>0</v>
      </c>
      <c r="J13" s="41">
        <f t="shared" si="4"/>
        <v>0</v>
      </c>
      <c r="K13" s="41">
        <f t="shared" si="4"/>
        <v>0</v>
      </c>
      <c r="L13" s="41">
        <f t="shared" si="4"/>
        <v>0</v>
      </c>
      <c r="M13" s="41">
        <f t="shared" si="4"/>
        <v>0</v>
      </c>
      <c r="N13" s="41">
        <f>N12*(1+$O$7)^($D$5-N11-1)</f>
        <v>341.03599763702346</v>
      </c>
      <c r="O13" s="17">
        <f>O7</f>
        <v>0.1</v>
      </c>
      <c r="P13" s="38" t="s">
        <v>3</v>
      </c>
    </row>
    <row r="14" spans="2:19" ht="14" thickBot="1" x14ac:dyDescent="0.2">
      <c r="B14" s="9"/>
      <c r="C14" s="8" t="s">
        <v>4</v>
      </c>
      <c r="D14" s="20">
        <f>SUM(D13:N13)</f>
        <v>341.03599763702346</v>
      </c>
      <c r="E14" s="21"/>
      <c r="F14" s="21"/>
      <c r="G14" s="21"/>
      <c r="H14" s="21"/>
      <c r="I14" s="21"/>
      <c r="J14" s="21"/>
      <c r="K14" s="21"/>
      <c r="L14" s="21"/>
      <c r="M14" s="21"/>
      <c r="N14" s="21"/>
      <c r="O14" s="18">
        <v>30</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0.04</v>
      </c>
      <c r="P17" s="38" t="s">
        <v>1</v>
      </c>
    </row>
    <row r="18" spans="2:16" x14ac:dyDescent="0.15">
      <c r="B18" s="9" t="s">
        <v>17</v>
      </c>
      <c r="C18" s="6">
        <f>C12</f>
        <v>14.75</v>
      </c>
      <c r="D18" s="41">
        <f>C18*(1+$O$17)</f>
        <v>15.34</v>
      </c>
      <c r="E18" s="41">
        <f>D18*(1+$O$17)</f>
        <v>15.9536</v>
      </c>
      <c r="F18" s="41">
        <f>E18*(1+$O$17)</f>
        <v>16.591744000000002</v>
      </c>
      <c r="G18" s="41">
        <f>F18*(1+$O$17)</f>
        <v>17.255413760000003</v>
      </c>
      <c r="H18" s="41">
        <f>G18*(1+$O$17)</f>
        <v>17.945630310400006</v>
      </c>
      <c r="I18" s="41">
        <f>H18*(1+$O$18)</f>
        <v>18.663455522816008</v>
      </c>
      <c r="J18" s="41">
        <f>I18*(1+$O$18)</f>
        <v>19.409993743728648</v>
      </c>
      <c r="K18" s="41">
        <f>J18*(1+$O$18)</f>
        <v>20.186393493477794</v>
      </c>
      <c r="L18" s="41">
        <f>K18*(1+$O$18)</f>
        <v>20.993849233216906</v>
      </c>
      <c r="M18" s="41">
        <f>L18*(1+$O$18)</f>
        <v>21.833603202545582</v>
      </c>
      <c r="N18" s="41">
        <f>L18*O20</f>
        <v>251.92619079860287</v>
      </c>
      <c r="O18" s="17">
        <v>0.04</v>
      </c>
      <c r="P18" s="27" t="s">
        <v>2</v>
      </c>
    </row>
    <row r="19" spans="2:16" x14ac:dyDescent="0.15">
      <c r="B19" s="9" t="s">
        <v>81</v>
      </c>
      <c r="C19" s="7" t="str">
        <f>C13</f>
        <v>PV(10%)</v>
      </c>
      <c r="D19" s="41">
        <f>D18*(1+$O$19)^($D$17-D17-1)*$I$3</f>
        <v>0</v>
      </c>
      <c r="E19" s="41">
        <f t="shared" ref="E19:M19" si="6">E18*(1+$O$19)^($D$17-E17-1)*$I$3</f>
        <v>0</v>
      </c>
      <c r="F19" s="41">
        <f t="shared" si="6"/>
        <v>0</v>
      </c>
      <c r="G19" s="41">
        <f t="shared" si="6"/>
        <v>0</v>
      </c>
      <c r="H19" s="41">
        <f t="shared" si="6"/>
        <v>0</v>
      </c>
      <c r="I19" s="41">
        <f t="shared" si="6"/>
        <v>0</v>
      </c>
      <c r="J19" s="41">
        <f t="shared" si="6"/>
        <v>0</v>
      </c>
      <c r="K19" s="41">
        <f t="shared" si="6"/>
        <v>0</v>
      </c>
      <c r="L19" s="41">
        <f t="shared" si="6"/>
        <v>0</v>
      </c>
      <c r="M19" s="41">
        <f t="shared" si="6"/>
        <v>0</v>
      </c>
      <c r="N19" s="41">
        <f t="shared" ref="N19" si="7">N18*(1+$O$19)^($D$17-N17-1)</f>
        <v>97.128452293945116</v>
      </c>
      <c r="O19" s="17">
        <f>O13</f>
        <v>0.1</v>
      </c>
      <c r="P19" s="38" t="s">
        <v>3</v>
      </c>
    </row>
    <row r="20" spans="2:16" ht="14" thickBot="1" x14ac:dyDescent="0.2">
      <c r="B20" s="9" t="s">
        <v>82</v>
      </c>
      <c r="C20" s="8" t="s">
        <v>4</v>
      </c>
      <c r="D20" s="20">
        <f>SUM(D19:N19)</f>
        <v>97.128452293945116</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132.33055057132134</v>
      </c>
      <c r="F23" s="22">
        <f>E23*D23</f>
        <v>79.398330342792804</v>
      </c>
      <c r="P23" s="38"/>
    </row>
    <row r="24" spans="2:16" x14ac:dyDescent="0.15">
      <c r="B24" s="9"/>
      <c r="C24" s="9" t="s">
        <v>15</v>
      </c>
      <c r="D24" s="76">
        <v>0.2</v>
      </c>
      <c r="E24" s="41">
        <f>D14</f>
        <v>341.03599763702346</v>
      </c>
      <c r="F24" s="22">
        <f>E24*D24</f>
        <v>68.207199527404697</v>
      </c>
      <c r="P24" s="38"/>
    </row>
    <row r="25" spans="2:16" ht="14" thickBot="1" x14ac:dyDescent="0.2">
      <c r="B25" s="9"/>
      <c r="C25" s="10" t="s">
        <v>28</v>
      </c>
      <c r="D25" s="76">
        <v>0.2</v>
      </c>
      <c r="E25" s="23">
        <f>D20</f>
        <v>97.128452293945116</v>
      </c>
      <c r="F25" s="24">
        <f>E25*D25</f>
        <v>19.425690458789024</v>
      </c>
      <c r="P25" s="38"/>
    </row>
    <row r="26" spans="2:16" ht="14" thickBot="1" x14ac:dyDescent="0.2">
      <c r="B26" s="9"/>
      <c r="C26" s="36" t="s">
        <v>87</v>
      </c>
      <c r="D26" s="36">
        <f>C3</f>
        <v>0</v>
      </c>
      <c r="E26" s="15" t="s">
        <v>11</v>
      </c>
      <c r="F26" s="16">
        <f>SUM(F23:F25)</f>
        <v>167.03122032898654</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65" priority="1" operator="containsText" text="overvalued">
      <formula>NOT(ISERROR(SEARCH("overvalued",D3)))</formula>
    </cfRule>
    <cfRule type="containsText" dxfId="64" priority="2" operator="containsText" text="undervalued">
      <formula>NOT(ISERROR(SEARCH("undervalued",D3)))</formula>
    </cfRule>
  </conditionalFormatting>
  <hyperlinks>
    <hyperlink ref="C30" r:id="rId1" xr:uid="{3A277848-EBCC-864C-99A3-E2D76765A267}"/>
    <hyperlink ref="B4" location="'COMPARATIVE TABLE'!A1" display="'COMPARATIVE TABLE'!A1" xr:uid="{316AC753-FF1A-954B-96C5-815CBF5F91FF}"/>
  </hyperlinks>
  <pageMargins left="0.7" right="0.7" top="0.78740157499999996" bottom="0.78740157499999996"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24588-8FED-9643-89F7-538F5349BD7C}">
  <dimension ref="B1:S30"/>
  <sheetViews>
    <sheetView showGridLines="0" topLeftCell="A5" zoomScale="148" zoomScaleNormal="148" workbookViewId="0">
      <selection activeCell="B4" sqref="B4"/>
    </sheetView>
  </sheetViews>
  <sheetFormatPr baseColWidth="10" defaultColWidth="11.5" defaultRowHeight="13" x14ac:dyDescent="0.15"/>
  <cols>
    <col min="1" max="1" width="4.33203125" customWidth="1"/>
    <col min="2" max="2" width="11.5" customWidth="1"/>
    <col min="3" max="3" width="23" customWidth="1"/>
    <col min="4" max="4" width="10.6640625" bestFit="1" customWidth="1"/>
    <col min="5" max="5" width="7.5" customWidth="1"/>
    <col min="6" max="6" width="9.6640625" customWidth="1"/>
    <col min="7" max="13" width="7" customWidth="1"/>
    <col min="14" max="14" width="10.6640625" bestFit="1" customWidth="1"/>
    <col min="16" max="16" width="20" customWidth="1"/>
  </cols>
  <sheetData>
    <row r="1" spans="2:19" ht="14" thickBot="1" x14ac:dyDescent="0.2">
      <c r="S1" s="2" t="s">
        <v>6</v>
      </c>
    </row>
    <row r="2" spans="2:19" ht="17" thickBot="1" x14ac:dyDescent="0.25">
      <c r="B2" s="30" t="s">
        <v>51</v>
      </c>
      <c r="C2" s="31" t="s">
        <v>32</v>
      </c>
      <c r="D2" s="32"/>
      <c r="E2" s="33"/>
      <c r="F2" s="33"/>
      <c r="G2" s="33"/>
      <c r="H2" s="33"/>
      <c r="I2" s="33"/>
      <c r="J2" s="33"/>
      <c r="K2" s="33"/>
      <c r="L2" s="33"/>
      <c r="M2" s="33"/>
      <c r="N2" s="33"/>
      <c r="O2" s="33"/>
      <c r="P2" s="34"/>
      <c r="S2" s="3" t="s">
        <v>7</v>
      </c>
    </row>
    <row r="3" spans="2:19" ht="14" thickBot="1" x14ac:dyDescent="0.2">
      <c r="B3" s="35" t="s">
        <v>86</v>
      </c>
      <c r="C3" s="36"/>
      <c r="D3" s="37"/>
      <c r="F3" s="69" t="s">
        <v>91</v>
      </c>
      <c r="G3" s="70"/>
      <c r="H3" s="70"/>
      <c r="I3" s="75">
        <v>0.2</v>
      </c>
      <c r="P3" s="38"/>
    </row>
    <row r="4" spans="2:19" ht="29" thickBot="1" x14ac:dyDescent="0.2">
      <c r="B4" s="39" t="s">
        <v>64</v>
      </c>
      <c r="N4" s="40" t="s">
        <v>5</v>
      </c>
      <c r="O4" s="4" t="s">
        <v>0</v>
      </c>
      <c r="P4" s="38"/>
    </row>
    <row r="5" spans="2:19" x14ac:dyDescent="0.15">
      <c r="B5" s="9" t="s">
        <v>8</v>
      </c>
      <c r="C5" s="89" t="s">
        <v>188</v>
      </c>
      <c r="D5" s="19">
        <v>2025</v>
      </c>
      <c r="E5" s="19">
        <f t="shared" ref="E5:M5" si="0">D5+1</f>
        <v>2026</v>
      </c>
      <c r="F5" s="19">
        <f t="shared" si="0"/>
        <v>2027</v>
      </c>
      <c r="G5" s="19">
        <f t="shared" si="0"/>
        <v>2028</v>
      </c>
      <c r="H5" s="19">
        <f t="shared" si="0"/>
        <v>2029</v>
      </c>
      <c r="I5" s="19">
        <f t="shared" si="0"/>
        <v>2030</v>
      </c>
      <c r="J5" s="19">
        <f t="shared" si="0"/>
        <v>2031</v>
      </c>
      <c r="K5" s="19">
        <f t="shared" si="0"/>
        <v>2032</v>
      </c>
      <c r="L5" s="19">
        <f t="shared" si="0"/>
        <v>2033</v>
      </c>
      <c r="M5" s="19">
        <f t="shared" si="0"/>
        <v>2034</v>
      </c>
      <c r="N5" s="19">
        <v>2034</v>
      </c>
      <c r="O5" s="66">
        <v>0.08</v>
      </c>
      <c r="P5" s="38" t="s">
        <v>1</v>
      </c>
      <c r="R5" s="1"/>
    </row>
    <row r="6" spans="2:19" x14ac:dyDescent="0.15">
      <c r="B6" s="9" t="s">
        <v>19</v>
      </c>
      <c r="C6" s="81">
        <v>23</v>
      </c>
      <c r="D6" s="41">
        <f>C6*(1+$O$5)</f>
        <v>24.840000000000003</v>
      </c>
      <c r="E6" s="41">
        <f>D6*(1+$O$5)</f>
        <v>26.827200000000005</v>
      </c>
      <c r="F6" s="41">
        <f>E6*(1+$O$5)</f>
        <v>28.973376000000005</v>
      </c>
      <c r="G6" s="41">
        <f>F6*(1+$O$5)</f>
        <v>31.291246080000008</v>
      </c>
      <c r="H6" s="41">
        <f>G6*(1+$O$5)</f>
        <v>33.794545766400013</v>
      </c>
      <c r="I6" s="41">
        <f>H6*(1+$O$6)</f>
        <v>36.498109427712016</v>
      </c>
      <c r="J6" s="41">
        <f>I6*(1+$O$6)</f>
        <v>39.417958181928981</v>
      </c>
      <c r="K6" s="41">
        <f>J6*(1+$O$6)</f>
        <v>42.5713948364833</v>
      </c>
      <c r="L6" s="41">
        <f>K6*(1+$O$6)</f>
        <v>45.97710642340197</v>
      </c>
      <c r="M6" s="41">
        <f>L6*(1+$O$6)</f>
        <v>49.655274937274129</v>
      </c>
      <c r="N6" s="41">
        <f>L6*O8</f>
        <v>919.54212846803944</v>
      </c>
      <c r="O6" s="66">
        <v>0.08</v>
      </c>
      <c r="P6" s="27" t="s">
        <v>2</v>
      </c>
    </row>
    <row r="7" spans="2:19" x14ac:dyDescent="0.15">
      <c r="B7" s="9"/>
      <c r="C7" s="7" t="str">
        <f>CONCATENATE(R8,O7*100,S8)</f>
        <v>PV(10%)</v>
      </c>
      <c r="D7" s="41">
        <f>D6*(1+$O$7)^($D$5-D5-1)*$I$3</f>
        <v>4.5163636363636375</v>
      </c>
      <c r="E7" s="41">
        <f t="shared" ref="E7:M7" si="1">E6*(1+$O$7)^($D$5-E5-1)*$I$3</f>
        <v>4.4342479338842979</v>
      </c>
      <c r="F7" s="41">
        <f t="shared" si="1"/>
        <v>4.3536252441773104</v>
      </c>
      <c r="G7" s="41">
        <f t="shared" si="1"/>
        <v>4.2744684215559046</v>
      </c>
      <c r="H7" s="41">
        <f t="shared" si="1"/>
        <v>4.1967508138912519</v>
      </c>
      <c r="I7" s="41">
        <f t="shared" si="1"/>
        <v>4.1204462536386846</v>
      </c>
      <c r="J7" s="41">
        <f t="shared" si="1"/>
        <v>4.0455290490270714</v>
      </c>
      <c r="K7" s="41">
        <f t="shared" si="1"/>
        <v>3.9719739754083969</v>
      </c>
      <c r="L7" s="41">
        <f t="shared" si="1"/>
        <v>3.8997562667646086</v>
      </c>
      <c r="M7" s="41">
        <f t="shared" si="1"/>
        <v>3.8288516073688883</v>
      </c>
      <c r="N7" s="41">
        <f t="shared" ref="N7" si="2">N6*(1+$O$7)^($D$5-N5-1)</f>
        <v>354.52329697860074</v>
      </c>
      <c r="O7" s="17">
        <v>0.1</v>
      </c>
      <c r="P7" s="38" t="s">
        <v>3</v>
      </c>
    </row>
    <row r="8" spans="2:19" ht="14" thickBot="1" x14ac:dyDescent="0.2">
      <c r="B8" s="9"/>
      <c r="C8" s="8" t="s">
        <v>26</v>
      </c>
      <c r="D8" s="20">
        <f>SUM(D7:N7)</f>
        <v>396.16531018068076</v>
      </c>
      <c r="E8" s="21"/>
      <c r="F8" s="21"/>
      <c r="G8" s="21"/>
      <c r="H8" s="21"/>
      <c r="I8" s="21"/>
      <c r="J8" s="21"/>
      <c r="K8" s="21"/>
      <c r="L8" s="21"/>
      <c r="M8" s="21"/>
      <c r="N8" s="21"/>
      <c r="O8" s="74">
        <v>20</v>
      </c>
      <c r="P8" s="38" t="s">
        <v>20</v>
      </c>
      <c r="R8" s="14" t="s">
        <v>21</v>
      </c>
      <c r="S8" s="14" t="s">
        <v>22</v>
      </c>
    </row>
    <row r="9" spans="2:19" x14ac:dyDescent="0.15">
      <c r="B9" s="9"/>
      <c r="P9" s="38"/>
    </row>
    <row r="10" spans="2:19" ht="29" thickBot="1" x14ac:dyDescent="0.2">
      <c r="B10" s="9"/>
      <c r="N10" s="40" t="s">
        <v>5</v>
      </c>
      <c r="O10" s="4" t="s">
        <v>0</v>
      </c>
      <c r="P10" s="38"/>
    </row>
    <row r="11" spans="2:19" x14ac:dyDescent="0.15">
      <c r="B11" s="9" t="s">
        <v>9</v>
      </c>
      <c r="C11" s="5" t="str">
        <f>C5</f>
        <v>EPS HKD</v>
      </c>
      <c r="D11" s="19">
        <f>D5</f>
        <v>2025</v>
      </c>
      <c r="E11" s="19">
        <f t="shared" ref="E11:M11" si="3">D11+1</f>
        <v>2026</v>
      </c>
      <c r="F11" s="19">
        <f t="shared" si="3"/>
        <v>2027</v>
      </c>
      <c r="G11" s="19">
        <f t="shared" si="3"/>
        <v>2028</v>
      </c>
      <c r="H11" s="19">
        <f t="shared" si="3"/>
        <v>2029</v>
      </c>
      <c r="I11" s="19">
        <f t="shared" si="3"/>
        <v>2030</v>
      </c>
      <c r="J11" s="19">
        <f t="shared" si="3"/>
        <v>2031</v>
      </c>
      <c r="K11" s="19">
        <f t="shared" si="3"/>
        <v>2032</v>
      </c>
      <c r="L11" s="19">
        <f t="shared" si="3"/>
        <v>2033</v>
      </c>
      <c r="M11" s="19">
        <f t="shared" si="3"/>
        <v>2034</v>
      </c>
      <c r="N11" s="19">
        <f>N5</f>
        <v>2034</v>
      </c>
      <c r="O11" s="17">
        <v>0.1</v>
      </c>
      <c r="P11" s="38" t="s">
        <v>1</v>
      </c>
    </row>
    <row r="12" spans="2:19" x14ac:dyDescent="0.15">
      <c r="B12" s="9" t="s">
        <v>18</v>
      </c>
      <c r="C12" s="6">
        <f>C6</f>
        <v>23</v>
      </c>
      <c r="D12" s="41">
        <f>C12*(1+$O$11)</f>
        <v>25.3</v>
      </c>
      <c r="E12" s="41">
        <f>D12*(1+$O$11)</f>
        <v>27.830000000000002</v>
      </c>
      <c r="F12" s="41">
        <f>E12*(1+$O$11)</f>
        <v>30.613000000000003</v>
      </c>
      <c r="G12" s="41">
        <f>F12*(1+$O$11)</f>
        <v>33.674300000000009</v>
      </c>
      <c r="H12" s="41">
        <f>G12*(1+$O$11)</f>
        <v>37.041730000000015</v>
      </c>
      <c r="I12" s="41">
        <f>H12*(1+$O$12)</f>
        <v>40.74590300000002</v>
      </c>
      <c r="J12" s="41">
        <f>I12*(1+$O$12)</f>
        <v>44.820493300000024</v>
      </c>
      <c r="K12" s="41">
        <f>J12*(1+$O$12)</f>
        <v>49.302542630000033</v>
      </c>
      <c r="L12" s="41">
        <f>K12*(1+$O$12)</f>
        <v>54.232796893000042</v>
      </c>
      <c r="M12" s="41">
        <f>L12*(1+$O$12)</f>
        <v>59.656076582300052</v>
      </c>
      <c r="N12" s="41">
        <f>L12*O14</f>
        <v>1355.819922325001</v>
      </c>
      <c r="O12" s="17">
        <v>0.1</v>
      </c>
      <c r="P12" s="27" t="s">
        <v>2</v>
      </c>
    </row>
    <row r="13" spans="2:19" x14ac:dyDescent="0.15">
      <c r="B13" s="9">
        <f>B7</f>
        <v>0</v>
      </c>
      <c r="C13" s="7" t="str">
        <f>C7</f>
        <v>PV(10%)</v>
      </c>
      <c r="D13" s="41">
        <f>D12*(1+$O$13)^($D$11-D11-1)*$I$3</f>
        <v>4.6000000000000005</v>
      </c>
      <c r="E13" s="41">
        <f t="shared" ref="E13:M13" si="4">E12*(1+$O$13)^($D$11-E11-1)*$I$3</f>
        <v>4.6000000000000005</v>
      </c>
      <c r="F13" s="41">
        <f t="shared" si="4"/>
        <v>4.5999999999999996</v>
      </c>
      <c r="G13" s="41">
        <f t="shared" si="4"/>
        <v>4.6000000000000005</v>
      </c>
      <c r="H13" s="41">
        <f t="shared" si="4"/>
        <v>4.6000000000000005</v>
      </c>
      <c r="I13" s="41">
        <f t="shared" si="4"/>
        <v>4.6000000000000005</v>
      </c>
      <c r="J13" s="41">
        <f t="shared" si="4"/>
        <v>4.6000000000000005</v>
      </c>
      <c r="K13" s="41">
        <f t="shared" si="4"/>
        <v>4.6000000000000005</v>
      </c>
      <c r="L13" s="41">
        <f t="shared" si="4"/>
        <v>4.6000000000000005</v>
      </c>
      <c r="M13" s="41">
        <f t="shared" si="4"/>
        <v>4.6000000000000005</v>
      </c>
      <c r="N13" s="41">
        <f>N12*(1+$O$7)^($D$5-N11-1)</f>
        <v>522.72727272727275</v>
      </c>
      <c r="O13" s="17">
        <f>O7</f>
        <v>0.1</v>
      </c>
      <c r="P13" s="38" t="s">
        <v>3</v>
      </c>
    </row>
    <row r="14" spans="2:19" ht="14" thickBot="1" x14ac:dyDescent="0.2">
      <c r="B14" s="9"/>
      <c r="C14" s="8" t="s">
        <v>4</v>
      </c>
      <c r="D14" s="20">
        <f>SUM(D13:N13)</f>
        <v>568.72727272727275</v>
      </c>
      <c r="E14" s="21"/>
      <c r="F14" s="21"/>
      <c r="G14" s="21"/>
      <c r="H14" s="21"/>
      <c r="I14" s="21"/>
      <c r="J14" s="21"/>
      <c r="K14" s="21"/>
      <c r="L14" s="21"/>
      <c r="M14" s="21"/>
      <c r="N14" s="21"/>
      <c r="O14" s="18">
        <v>25</v>
      </c>
      <c r="P14" s="38" t="s">
        <v>20</v>
      </c>
    </row>
    <row r="15" spans="2:19" x14ac:dyDescent="0.15">
      <c r="B15" s="9"/>
      <c r="P15" s="38"/>
    </row>
    <row r="16" spans="2:19" ht="29" thickBot="1" x14ac:dyDescent="0.2">
      <c r="B16" s="9"/>
      <c r="N16" s="40" t="s">
        <v>5</v>
      </c>
      <c r="O16" s="4" t="s">
        <v>0</v>
      </c>
      <c r="P16" s="38"/>
    </row>
    <row r="17" spans="2:16" x14ac:dyDescent="0.15">
      <c r="B17" s="9" t="s">
        <v>10</v>
      </c>
      <c r="C17" s="5" t="str">
        <f>C11</f>
        <v>EPS HKD</v>
      </c>
      <c r="D17" s="19">
        <f>D11</f>
        <v>2025</v>
      </c>
      <c r="E17" s="19">
        <f t="shared" ref="E17:M17" si="5">D17+1</f>
        <v>2026</v>
      </c>
      <c r="F17" s="19">
        <f t="shared" si="5"/>
        <v>2027</v>
      </c>
      <c r="G17" s="19">
        <f t="shared" si="5"/>
        <v>2028</v>
      </c>
      <c r="H17" s="19">
        <f t="shared" si="5"/>
        <v>2029</v>
      </c>
      <c r="I17" s="19">
        <f t="shared" si="5"/>
        <v>2030</v>
      </c>
      <c r="J17" s="19">
        <f t="shared" si="5"/>
        <v>2031</v>
      </c>
      <c r="K17" s="19">
        <f t="shared" si="5"/>
        <v>2032</v>
      </c>
      <c r="L17" s="19">
        <f t="shared" si="5"/>
        <v>2033</v>
      </c>
      <c r="M17" s="19">
        <f t="shared" si="5"/>
        <v>2034</v>
      </c>
      <c r="N17" s="19">
        <f>N11</f>
        <v>2034</v>
      </c>
      <c r="O17" s="17">
        <v>0.04</v>
      </c>
      <c r="P17" s="38" t="s">
        <v>1</v>
      </c>
    </row>
    <row r="18" spans="2:16" x14ac:dyDescent="0.15">
      <c r="B18" s="9" t="s">
        <v>17</v>
      </c>
      <c r="C18" s="6">
        <f>C12</f>
        <v>23</v>
      </c>
      <c r="D18" s="41">
        <f>C18*(1+$O$17)</f>
        <v>23.92</v>
      </c>
      <c r="E18" s="41">
        <f>D18*(1+$O$17)</f>
        <v>24.876800000000003</v>
      </c>
      <c r="F18" s="41">
        <f>E18*(1+$O$17)</f>
        <v>25.871872000000003</v>
      </c>
      <c r="G18" s="41">
        <f>F18*(1+$O$17)</f>
        <v>26.906746880000004</v>
      </c>
      <c r="H18" s="41">
        <f>G18*(1+$O$17)</f>
        <v>27.983016755200005</v>
      </c>
      <c r="I18" s="41">
        <f>H18*(1+$O$18)</f>
        <v>29.102337425408006</v>
      </c>
      <c r="J18" s="41">
        <f>I18*(1+$O$18)</f>
        <v>30.266430922424327</v>
      </c>
      <c r="K18" s="41">
        <f>J18*(1+$O$18)</f>
        <v>31.477088159321301</v>
      </c>
      <c r="L18" s="41">
        <f>K18*(1+$O$18)</f>
        <v>32.736171685694153</v>
      </c>
      <c r="M18" s="41">
        <f>L18*(1+$O$18)</f>
        <v>34.045618553121919</v>
      </c>
      <c r="N18" s="41">
        <f>L18*O20</f>
        <v>392.8340602283298</v>
      </c>
      <c r="O18" s="17">
        <v>0.04</v>
      </c>
      <c r="P18" s="27" t="s">
        <v>2</v>
      </c>
    </row>
    <row r="19" spans="2:16" x14ac:dyDescent="0.15">
      <c r="B19" s="9" t="s">
        <v>81</v>
      </c>
      <c r="C19" s="7" t="str">
        <f>C13</f>
        <v>PV(10%)</v>
      </c>
      <c r="D19" s="41">
        <f>D18*(1+$O$19)^($D$17-D17-1)*$I$3</f>
        <v>4.3490909090909096</v>
      </c>
      <c r="E19" s="41">
        <f t="shared" ref="E19:M19" si="6">E18*(1+$O$19)^($D$17-E17-1)*$I$3</f>
        <v>4.111867768595042</v>
      </c>
      <c r="F19" s="41">
        <f t="shared" si="6"/>
        <v>3.88758407212622</v>
      </c>
      <c r="G19" s="41">
        <f t="shared" si="6"/>
        <v>3.6755340318284269</v>
      </c>
      <c r="H19" s="41">
        <f t="shared" si="6"/>
        <v>3.475050357365058</v>
      </c>
      <c r="I19" s="41">
        <f t="shared" si="6"/>
        <v>3.2855021560542363</v>
      </c>
      <c r="J19" s="41">
        <f t="shared" si="6"/>
        <v>3.1062929475421868</v>
      </c>
      <c r="K19" s="41">
        <f t="shared" si="6"/>
        <v>2.9368587867671585</v>
      </c>
      <c r="L19" s="41">
        <f t="shared" si="6"/>
        <v>2.7766664893071318</v>
      </c>
      <c r="M19" s="41">
        <f t="shared" si="6"/>
        <v>2.6252119535267422</v>
      </c>
      <c r="N19" s="41">
        <f t="shared" ref="N19" si="7">N18*(1+$O$19)^($D$17-N17-1)</f>
        <v>151.45453578038897</v>
      </c>
      <c r="O19" s="17">
        <f>O13</f>
        <v>0.1</v>
      </c>
      <c r="P19" s="38" t="s">
        <v>3</v>
      </c>
    </row>
    <row r="20" spans="2:16" ht="14" thickBot="1" x14ac:dyDescent="0.2">
      <c r="B20" s="9" t="s">
        <v>82</v>
      </c>
      <c r="C20" s="8" t="s">
        <v>4</v>
      </c>
      <c r="D20" s="20">
        <f>SUM(D19:N19)</f>
        <v>185.68419525259208</v>
      </c>
      <c r="E20" s="21"/>
      <c r="F20" s="21"/>
      <c r="G20" s="21"/>
      <c r="H20" s="21"/>
      <c r="I20" s="21"/>
      <c r="J20" s="21"/>
      <c r="K20" s="21"/>
      <c r="L20" s="21"/>
      <c r="M20" s="21"/>
      <c r="N20" s="21"/>
      <c r="O20" s="18">
        <v>12</v>
      </c>
      <c r="P20" s="38" t="s">
        <v>20</v>
      </c>
    </row>
    <row r="21" spans="2:16" ht="14" thickBot="1" x14ac:dyDescent="0.2">
      <c r="B21" s="9"/>
      <c r="P21" s="38"/>
    </row>
    <row r="22" spans="2:16" ht="14" thickBot="1" x14ac:dyDescent="0.2">
      <c r="B22" s="9"/>
      <c r="C22" s="11" t="s">
        <v>12</v>
      </c>
      <c r="D22" s="12" t="s">
        <v>16</v>
      </c>
      <c r="E22" s="12" t="s">
        <v>13</v>
      </c>
      <c r="F22" s="13" t="s">
        <v>14</v>
      </c>
      <c r="P22" s="38"/>
    </row>
    <row r="23" spans="2:16" x14ac:dyDescent="0.15">
      <c r="B23" s="9"/>
      <c r="C23" s="9" t="s">
        <v>27</v>
      </c>
      <c r="D23" s="76">
        <v>0.6</v>
      </c>
      <c r="E23" s="41">
        <f>D8</f>
        <v>396.16531018068076</v>
      </c>
      <c r="F23" s="22">
        <f>E23*D23</f>
        <v>237.69918610840844</v>
      </c>
      <c r="P23" s="38"/>
    </row>
    <row r="24" spans="2:16" x14ac:dyDescent="0.15">
      <c r="B24" s="9"/>
      <c r="C24" s="9" t="s">
        <v>15</v>
      </c>
      <c r="D24" s="76">
        <v>0.2</v>
      </c>
      <c r="E24" s="41">
        <f>D14</f>
        <v>568.72727272727275</v>
      </c>
      <c r="F24" s="22">
        <f>E24*D24</f>
        <v>113.74545454545455</v>
      </c>
      <c r="P24" s="38"/>
    </row>
    <row r="25" spans="2:16" ht="14" thickBot="1" x14ac:dyDescent="0.2">
      <c r="B25" s="9"/>
      <c r="C25" s="10" t="s">
        <v>28</v>
      </c>
      <c r="D25" s="76">
        <v>0.2</v>
      </c>
      <c r="E25" s="23">
        <f>D20</f>
        <v>185.68419525259208</v>
      </c>
      <c r="F25" s="24">
        <f>E25*D25</f>
        <v>37.136839050518418</v>
      </c>
      <c r="P25" s="38"/>
    </row>
    <row r="26" spans="2:16" ht="14" thickBot="1" x14ac:dyDescent="0.2">
      <c r="B26" s="9"/>
      <c r="C26" s="36" t="s">
        <v>87</v>
      </c>
      <c r="D26" s="36">
        <f>C3</f>
        <v>0</v>
      </c>
      <c r="E26" s="15" t="s">
        <v>11</v>
      </c>
      <c r="F26" s="16">
        <f>SUM(F23:F25)</f>
        <v>388.58147970438137</v>
      </c>
      <c r="P26" s="38"/>
    </row>
    <row r="27" spans="2:16" x14ac:dyDescent="0.15">
      <c r="B27" s="9"/>
      <c r="P27" s="38"/>
    </row>
    <row r="28" spans="2:16" x14ac:dyDescent="0.15">
      <c r="B28" s="9" t="s">
        <v>24</v>
      </c>
      <c r="P28" s="38"/>
    </row>
    <row r="29" spans="2:16" x14ac:dyDescent="0.15">
      <c r="B29" s="9"/>
      <c r="P29" s="38"/>
    </row>
    <row r="30" spans="2:16" ht="14" thickBot="1" x14ac:dyDescent="0.2">
      <c r="B30" s="10" t="s">
        <v>23</v>
      </c>
      <c r="C30" s="42" t="s">
        <v>25</v>
      </c>
      <c r="D30" s="26"/>
      <c r="E30" s="26"/>
      <c r="F30" s="26"/>
      <c r="G30" s="26"/>
      <c r="H30" s="26"/>
      <c r="I30" s="26"/>
      <c r="J30" s="26"/>
      <c r="K30" s="26"/>
      <c r="L30" s="26"/>
      <c r="M30" s="26"/>
      <c r="N30" s="26"/>
      <c r="O30" s="26"/>
      <c r="P30" s="43"/>
    </row>
  </sheetData>
  <conditionalFormatting sqref="D3">
    <cfRule type="containsText" dxfId="63" priority="1" operator="containsText" text="overvalued">
      <formula>NOT(ISERROR(SEARCH("overvalued",D3)))</formula>
    </cfRule>
    <cfRule type="containsText" dxfId="62" priority="2" operator="containsText" text="undervalued">
      <formula>NOT(ISERROR(SEARCH("undervalued",D3)))</formula>
    </cfRule>
  </conditionalFormatting>
  <hyperlinks>
    <hyperlink ref="C30" r:id="rId1" xr:uid="{79B59D73-6234-354D-BAC4-753E72C4B739}"/>
    <hyperlink ref="B4" location="'COMPARATIVE TABLE'!A1" display="'COMPARATIVE TABLE'!A1" xr:uid="{9AE44FAD-E7D6-9B47-8BA5-78E42730A915}"/>
  </hyperlinks>
  <pageMargins left="0.7" right="0.7" top="0.78740157499999996" bottom="0.78740157499999996"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40</vt:i4>
      </vt:variant>
      <vt:variant>
        <vt:lpstr>Named Ranges</vt:lpstr>
      </vt:variant>
      <vt:variant>
        <vt:i4>1</vt:i4>
      </vt:variant>
    </vt:vector>
  </HeadingPairs>
  <TitlesOfParts>
    <vt:vector size="41" baseType="lpstr">
      <vt:lpstr>= (3)</vt:lpstr>
      <vt:lpstr>DATA</vt:lpstr>
      <vt:lpstr>COMPARATIVE TABLE</vt:lpstr>
      <vt:lpstr>ADYEN</vt:lpstr>
      <vt:lpstr>CHTR</vt:lpstr>
      <vt:lpstr>CSU</vt:lpstr>
      <vt:lpstr>NOMD</vt:lpstr>
      <vt:lpstr>LULU</vt:lpstr>
      <vt:lpstr>Tencent</vt:lpstr>
      <vt:lpstr>ASML (2)</vt:lpstr>
      <vt:lpstr>BHP</vt:lpstr>
      <vt:lpstr>OXY</vt:lpstr>
      <vt:lpstr>TSLA</vt:lpstr>
      <vt:lpstr>META</vt:lpstr>
      <vt:lpstr>MSFT</vt:lpstr>
      <vt:lpstr>NVDA</vt:lpstr>
      <vt:lpstr>ADBE</vt:lpstr>
      <vt:lpstr>XOM</vt:lpstr>
      <vt:lpstr>RUBIS</vt:lpstr>
      <vt:lpstr>SAMSUNG</vt:lpstr>
      <vt:lpstr>JDEP</vt:lpstr>
      <vt:lpstr>KHC</vt:lpstr>
      <vt:lpstr>VZ</vt:lpstr>
      <vt:lpstr>MDLZ</vt:lpstr>
      <vt:lpstr>APPLE</vt:lpstr>
      <vt:lpstr>S&amp;P 500</vt:lpstr>
      <vt:lpstr>GDX</vt:lpstr>
      <vt:lpstr>AMZN</vt:lpstr>
      <vt:lpstr>CNH</vt:lpstr>
      <vt:lpstr>10yT</vt:lpstr>
      <vt:lpstr>MCD</vt:lpstr>
      <vt:lpstr>NESN</vt:lpstr>
      <vt:lpstr>NKE</vt:lpstr>
      <vt:lpstr>DHL</vt:lpstr>
      <vt:lpstr>SCHD</vt:lpstr>
      <vt:lpstr>GOOG</vt:lpstr>
      <vt:lpstr>PBR</vt:lpstr>
      <vt:lpstr>ADM</vt:lpstr>
      <vt:lpstr>BRK</vt:lpstr>
      <vt:lpstr>MKT CAP - Price</vt:lpstr>
      <vt:lpstr>'MKT CAP - Price'!pubhtml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Sven Carlin</dc:creator>
  <cp:lastModifiedBy>Sven Carlin</cp:lastModifiedBy>
  <cp:lastPrinted>2021-01-27T18:55:07Z</cp:lastPrinted>
  <dcterms:created xsi:type="dcterms:W3CDTF">2018-09-24T17:45:43Z</dcterms:created>
  <dcterms:modified xsi:type="dcterms:W3CDTF">2026-04-10T06:46:37Z</dcterms:modified>
</cp:coreProperties>
</file>