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A2 Capacitacion\A2 Finanzas\Curso en Línea\1.-Intro to Accounting\1.- Balance General\"/>
    </mc:Choice>
  </mc:AlternateContent>
  <xr:revisionPtr revIDLastSave="357" documentId="8_{0A2B4D09-8918-4B75-8B82-2C2EF6501F61}" xr6:coauthVersionLast="41" xr6:coauthVersionMax="41" xr10:uidLastSave="{5686993B-8335-4A76-BB0F-6B5E9234B21A}"/>
  <bookViews>
    <workbookView xWindow="-108" yWindow="-108" windowWidth="23256" windowHeight="12576" xr2:uid="{87781429-7243-41FF-9C7E-175A8D2CB15D}"/>
  </bookViews>
  <sheets>
    <sheet name="Bienvenida" sheetId="14" r:id="rId1"/>
    <sheet name="Zapatos Dinho" sheetId="3" r:id="rId2"/>
    <sheet name="Ecuación Contable" sheetId="1" r:id="rId3"/>
    <sheet name="Ahorros" sheetId="4" r:id="rId4"/>
    <sheet name="Préstamo" sheetId="5" r:id="rId5"/>
    <sheet name="Compra" sheetId="6" r:id="rId6"/>
    <sheet name="Pedido 1" sheetId="7" r:id="rId7"/>
    <sheet name="Pago Préstamo" sheetId="8" r:id="rId8"/>
    <sheet name="Pedido 2" sheetId="9" r:id="rId9"/>
    <sheet name="Web Hosting" sheetId="10" r:id="rId10"/>
    <sheet name="Final" sheetId="11" r:id="rId11"/>
    <sheet name="Ejercicio 1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5" l="1"/>
  <c r="R32" i="15"/>
  <c r="K36" i="5"/>
  <c r="G36" i="5"/>
  <c r="K36" i="6"/>
  <c r="G25" i="6"/>
  <c r="G36" i="6" s="1"/>
  <c r="L36" i="7"/>
  <c r="H26" i="7"/>
  <c r="H25" i="7"/>
  <c r="H36" i="7" s="1"/>
  <c r="K33" i="8"/>
  <c r="K36" i="8" s="1"/>
  <c r="G26" i="8"/>
  <c r="G25" i="8"/>
  <c r="G36" i="8" s="1"/>
  <c r="G26" i="9"/>
  <c r="K25" i="9"/>
  <c r="K36" i="9" s="1"/>
  <c r="G25" i="9"/>
  <c r="G36" i="9" s="1"/>
  <c r="G36" i="10"/>
  <c r="K33" i="10"/>
  <c r="K26" i="10"/>
  <c r="K36" i="10" s="1"/>
  <c r="G26" i="10"/>
  <c r="G25" i="10"/>
  <c r="W32" i="15" l="1"/>
  <c r="L33" i="11"/>
  <c r="K36" i="4"/>
  <c r="G36" i="4"/>
  <c r="M32" i="15" l="1"/>
  <c r="I32" i="15"/>
  <c r="D17" i="15"/>
  <c r="D16" i="15"/>
  <c r="G22" i="11" l="1"/>
  <c r="K33" i="11"/>
  <c r="G23" i="11"/>
  <c r="G33" i="11" s="1"/>
</calcChain>
</file>

<file path=xl/sharedStrings.xml><?xml version="1.0" encoding="utf-8"?>
<sst xmlns="http://schemas.openxmlformats.org/spreadsheetml/2006/main" count="131" uniqueCount="48">
  <si>
    <t>Balance General</t>
  </si>
  <si>
    <t xml:space="preserve">      ¿Qué tenemos?¿Quién lo pagó?</t>
  </si>
  <si>
    <t>Activos</t>
  </si>
  <si>
    <t>Pasivos</t>
  </si>
  <si>
    <t>Capital</t>
  </si>
  <si>
    <t>Efectivo</t>
  </si>
  <si>
    <t xml:space="preserve">    Efectivo</t>
  </si>
  <si>
    <t>Capital del Dueño</t>
  </si>
  <si>
    <t>Total Pasivo + Capital</t>
  </si>
  <si>
    <t>Total Activos</t>
  </si>
  <si>
    <t>Cuentas p/ Pagar</t>
  </si>
  <si>
    <t>Inventario</t>
  </si>
  <si>
    <t>Ganancias Retenidas</t>
  </si>
  <si>
    <t>IVA p/ Pagar</t>
  </si>
  <si>
    <t>Página web</t>
  </si>
  <si>
    <t>Amortización</t>
  </si>
  <si>
    <t>*Nota: Todos estos movimientos suceden</t>
  </si>
  <si>
    <t>antes de la apertura "oficial"</t>
  </si>
  <si>
    <t>Dhino Calzado Infantil</t>
  </si>
  <si>
    <t>Balance General al 1/Feb/2019</t>
  </si>
  <si>
    <t>Historial Empresa Genérica y Falsa</t>
  </si>
  <si>
    <t>Fecha</t>
  </si>
  <si>
    <t>Movimiento</t>
  </si>
  <si>
    <t>Cantidad</t>
  </si>
  <si>
    <t>Monto</t>
  </si>
  <si>
    <t>Empresa Genérica y Falsa</t>
  </si>
  <si>
    <t>Se compra un seguro para el 2018 contra robo, de contado</t>
  </si>
  <si>
    <t>Estado de Resultados al 30/Abril/2018</t>
  </si>
  <si>
    <t>Estado de Resultados al 31/Mayo/2018</t>
  </si>
  <si>
    <t>Se compran 20 sillas nuevas, a crédito con el proveedor</t>
  </si>
  <si>
    <t>Se pide un prestámo al banco</t>
  </si>
  <si>
    <t>Ganancias de Mayo a crédito</t>
  </si>
  <si>
    <t>Prestámos Bancarios</t>
  </si>
  <si>
    <t>Inversiones a corto plazo</t>
  </si>
  <si>
    <t>Proveedores</t>
  </si>
  <si>
    <t>Rentas pagadas por Anticipado</t>
  </si>
  <si>
    <t>Mobiliario</t>
  </si>
  <si>
    <t>Depreciación Acumulada</t>
  </si>
  <si>
    <t>Cuentas por Cobrar</t>
  </si>
  <si>
    <t>Capital Accionistas</t>
  </si>
  <si>
    <t>Seguros</t>
  </si>
  <si>
    <t>Amortización Acumulada</t>
  </si>
  <si>
    <t>Préstamo Papás</t>
  </si>
  <si>
    <t xml:space="preserve">    Inventario</t>
  </si>
  <si>
    <t>IVA p/ Trasladar</t>
  </si>
  <si>
    <t>Contribución de accionistas a Capital en efectivo</t>
  </si>
  <si>
    <t>Se renta un local nuevo, se pagan 3 meses de renta en efectivo</t>
  </si>
  <si>
    <t>Ganancias de mayo de contado, caen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</si>
</sst>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72"/>
      <color theme="0"/>
      <name val="Franklin Gothic Demi Cond"/>
      <family val="2"/>
    </font>
    <font>
      <sz val="18"/>
      <color theme="0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Demi Cond"/>
      <family val="2"/>
    </font>
    <font>
      <sz val="20"/>
      <color theme="0"/>
      <name val="Franklin Gothic Demi Cond"/>
      <family val="2"/>
    </font>
    <font>
      <sz val="11"/>
      <color theme="1"/>
      <name val="Segoe UI Light"/>
      <family val="2"/>
    </font>
    <font>
      <sz val="22"/>
      <color theme="1"/>
      <name val="Franklin Gothic Demi Cond"/>
      <family val="2"/>
    </font>
  </fonts>
  <fills count="6">
    <fill>
      <patternFill patternType="none"/>
    </fill>
    <fill>
      <patternFill patternType="gray125"/>
    </fill>
    <fill>
      <patternFill patternType="solid">
        <fgColor rgb="FF2C579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left" indent="1"/>
    </xf>
    <xf numFmtId="0" fontId="3" fillId="2" borderId="0" xfId="0" applyFont="1" applyFill="1" applyAlignment="1">
      <alignment horizontal="left" wrapText="1"/>
    </xf>
    <xf numFmtId="0" fontId="4" fillId="0" borderId="0" xfId="0" applyFont="1"/>
    <xf numFmtId="0" fontId="5" fillId="0" borderId="1" xfId="0" applyFont="1" applyBorder="1"/>
    <xf numFmtId="0" fontId="0" fillId="0" borderId="1" xfId="0" applyBorder="1"/>
    <xf numFmtId="164" fontId="5" fillId="0" borderId="1" xfId="0" applyNumberFormat="1" applyFont="1" applyBorder="1"/>
    <xf numFmtId="0" fontId="0" fillId="0" borderId="2" xfId="0" applyBorder="1"/>
    <xf numFmtId="0" fontId="0" fillId="0" borderId="0" xfId="0" applyBorder="1"/>
    <xf numFmtId="164" fontId="7" fillId="0" borderId="0" xfId="0" applyNumberFormat="1" applyFont="1" applyBorder="1"/>
    <xf numFmtId="0" fontId="7" fillId="0" borderId="7" xfId="0" applyFont="1" applyBorder="1"/>
    <xf numFmtId="0" fontId="0" fillId="0" borderId="8" xfId="0" applyBorder="1"/>
    <xf numFmtId="0" fontId="0" fillId="0" borderId="7" xfId="0" applyBorder="1"/>
    <xf numFmtId="164" fontId="7" fillId="0" borderId="8" xfId="0" applyNumberFormat="1" applyFont="1" applyBorder="1"/>
    <xf numFmtId="0" fontId="0" fillId="0" borderId="9" xfId="0" applyBorder="1"/>
    <xf numFmtId="0" fontId="0" fillId="0" borderId="10" xfId="0" applyBorder="1"/>
    <xf numFmtId="164" fontId="5" fillId="0" borderId="11" xfId="0" applyNumberFormat="1" applyFont="1" applyBorder="1"/>
    <xf numFmtId="0" fontId="7" fillId="0" borderId="0" xfId="0" applyFont="1" applyBorder="1"/>
    <xf numFmtId="0" fontId="8" fillId="0" borderId="0" xfId="0" applyFont="1"/>
    <xf numFmtId="14" fontId="0" fillId="0" borderId="0" xfId="0" applyNumberFormat="1"/>
    <xf numFmtId="164" fontId="0" fillId="0" borderId="0" xfId="0" applyNumberFormat="1"/>
    <xf numFmtId="0" fontId="7" fillId="0" borderId="7" xfId="0" applyFont="1" applyBorder="1"/>
    <xf numFmtId="8" fontId="0" fillId="0" borderId="8" xfId="0" applyNumberFormat="1" applyBorder="1"/>
    <xf numFmtId="8" fontId="0" fillId="0" borderId="0" xfId="0" applyNumberFormat="1" applyBorder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</cellXfs>
  <cellStyles count="2">
    <cellStyle name="Normal" xfId="0" builtinId="0"/>
    <cellStyle name="Título" xfId="1" builtinId="15"/>
  </cellStyles>
  <dxfs count="2">
    <dxf>
      <numFmt numFmtId="164" formatCode="&quot;$&quot;#,##0.00;[Red]\-&quot;$&quot;#,##0.00"/>
    </dxf>
    <dxf>
      <numFmt numFmtId="165" formatCode="dd/mm/yyyy"/>
    </dxf>
  </dxfs>
  <tableStyles count="0" defaultTableStyle="TableStyleMedium2" defaultPivotStyle="PivotStyleLight16"/>
  <colors>
    <mruColors>
      <color rgb="FF2C5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tro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115175" y="4486275"/>
    <xdr:ext cx="1170432" cy="514350"/>
    <xdr:sp macro="" textlink="">
      <xdr:nvSpPr>
        <xdr:cNvPr id="2" name="Next Button" descr="Hyperlinked button shape to navigate to the next ste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E86BC-F1E9-45C5-8206-9DC15456F2EF}"/>
            </a:ext>
          </a:extLst>
        </xdr:cNvPr>
        <xdr:cNvSpPr/>
      </xdr:nvSpPr>
      <xdr:spPr>
        <a:xfrm>
          <a:off x="7115175" y="4486275"/>
          <a:ext cx="1170432" cy="514350"/>
        </a:xfrm>
        <a:prstGeom prst="rect">
          <a:avLst/>
        </a:prstGeom>
        <a:solidFill>
          <a:schemeClr val="bg1"/>
        </a:solidFill>
        <a:ln>
          <a:solidFill>
            <a:srgbClr val="2C579B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750" b="0" cap="none" spc="0" baseline="0">
              <a:ln>
                <a:noFill/>
              </a:ln>
              <a:solidFill>
                <a:srgbClr val="2C579B"/>
              </a:solidFill>
              <a:effectLst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Inicio &gt;</a:t>
          </a:r>
          <a:endParaRPr lang="en-US" sz="1750" b="0" cap="none" spc="0">
            <a:ln>
              <a:noFill/>
            </a:ln>
            <a:solidFill>
              <a:srgbClr val="2C579B"/>
            </a:solidFill>
            <a:effectLst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 fPrintsWithSheet="0"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161925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F814F1-B874-4E4A-BECE-084D5C9B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9525</xdr:rowOff>
    </xdr:from>
    <xdr:to>
      <xdr:col>8</xdr:col>
      <xdr:colOff>435525</xdr:colOff>
      <xdr:row>18</xdr:row>
      <xdr:rowOff>21969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E0C446-EAAE-4AAF-9638-7058FEA6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"/>
          <a:ext cx="5760000" cy="19174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2D8D2-55CC-40B6-8462-945577E2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366BE-A163-40A6-A047-69D4C50D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E39D6-A872-4573-9C31-2E35FDF7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180975</xdr:rowOff>
    </xdr:from>
    <xdr:to>
      <xdr:col>6</xdr:col>
      <xdr:colOff>85275</xdr:colOff>
      <xdr:row>32</xdr:row>
      <xdr:rowOff>161475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86F574-2015-4F40-878D-7F7250B20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57475"/>
          <a:ext cx="3600000" cy="3600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8</xdr:row>
      <xdr:rowOff>161925</xdr:rowOff>
    </xdr:from>
    <xdr:to>
      <xdr:col>7</xdr:col>
      <xdr:colOff>142875</xdr:colOff>
      <xdr:row>17</xdr:row>
      <xdr:rowOff>123825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9230BA-3022-4CB3-9A07-8F7E59BDE965}"/>
            </a:ext>
          </a:extLst>
        </xdr:cNvPr>
        <xdr:cNvSpPr txBox="1"/>
      </xdr:nvSpPr>
      <xdr:spPr>
        <a:xfrm>
          <a:off x="85725" y="1685925"/>
          <a:ext cx="4324350" cy="167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>
              <a:latin typeface="Franklin Gothic Demi Cond" panose="020B0706030402020204" pitchFamily="34" charset="0"/>
            </a:rPr>
            <a:t>Caso de Estudio (sencillo)</a:t>
          </a:r>
        </a:p>
        <a:p>
          <a:r>
            <a:rPr lang="es-MX" sz="3200">
              <a:latin typeface="Franklin Gothic Demi Cond" panose="020B0706030402020204" pitchFamily="34" charset="0"/>
            </a:rPr>
            <a:t>Dhino</a:t>
          </a:r>
          <a:r>
            <a:rPr lang="es-MX" sz="3200" baseline="0">
              <a:latin typeface="Franklin Gothic Demi Cond" panose="020B0706030402020204" pitchFamily="34" charset="0"/>
            </a:rPr>
            <a:t> Calzado Infantil</a:t>
          </a:r>
          <a:endParaRPr lang="es-MX" sz="3200">
            <a:latin typeface="Franklin Gothic Demi Cond" panose="020B0706030402020204" pitchFamily="34" charset="0"/>
          </a:endParaRPr>
        </a:p>
      </xdr:txBody>
    </xdr:sp>
    <xdr:clientData/>
  </xdr:twoCellAnchor>
  <xdr:twoCellAnchor editAs="oneCell">
    <xdr:from>
      <xdr:col>7</xdr:col>
      <xdr:colOff>228600</xdr:colOff>
      <xdr:row>9</xdr:row>
      <xdr:rowOff>161925</xdr:rowOff>
    </xdr:from>
    <xdr:to>
      <xdr:col>14</xdr:col>
      <xdr:colOff>281400</xdr:colOff>
      <xdr:row>32</xdr:row>
      <xdr:rowOff>100425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C38ACA-59F1-4FA1-9011-86681066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1876425"/>
          <a:ext cx="4320000" cy="43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7</xdr:row>
      <xdr:rowOff>41757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AD670B-9EE9-46D9-8AAC-48A4E181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180975</xdr:rowOff>
    </xdr:from>
    <xdr:to>
      <xdr:col>5</xdr:col>
      <xdr:colOff>552000</xdr:colOff>
      <xdr:row>28</xdr:row>
      <xdr:rowOff>161475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5D0223-C00F-4B54-BFEE-F9742FC8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5475"/>
          <a:ext cx="3600000" cy="3600000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15</xdr:row>
      <xdr:rowOff>123825</xdr:rowOff>
    </xdr:from>
    <xdr:to>
      <xdr:col>8</xdr:col>
      <xdr:colOff>476250</xdr:colOff>
      <xdr:row>23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0C76A0-9E08-4465-AAC0-7A880ABC83F5}"/>
            </a:ext>
          </a:extLst>
        </xdr:cNvPr>
        <xdr:cNvSpPr txBox="1"/>
      </xdr:nvSpPr>
      <xdr:spPr>
        <a:xfrm>
          <a:off x="3524250" y="2981325"/>
          <a:ext cx="182880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3800">
              <a:latin typeface="Franklin Gothic Demi Cond" panose="020B0706030402020204" pitchFamily="34" charset="0"/>
            </a:rPr>
            <a:t>=</a:t>
          </a:r>
        </a:p>
      </xdr:txBody>
    </xdr:sp>
    <xdr:clientData/>
  </xdr:twoCellAnchor>
  <xdr:twoCellAnchor editAs="oneCell">
    <xdr:from>
      <xdr:col>17</xdr:col>
      <xdr:colOff>85725</xdr:colOff>
      <xdr:row>10</xdr:row>
      <xdr:rowOff>85725</xdr:rowOff>
    </xdr:from>
    <xdr:to>
      <xdr:col>23</xdr:col>
      <xdr:colOff>28125</xdr:colOff>
      <xdr:row>29</xdr:row>
      <xdr:rowOff>66225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00D280-57FD-4465-8F9C-BB4821077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1990725"/>
          <a:ext cx="3600000" cy="36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483375</xdr:colOff>
      <xdr:row>10</xdr:row>
      <xdr:rowOff>45225</xdr:rowOff>
    </xdr:from>
    <xdr:to>
      <xdr:col>14</xdr:col>
      <xdr:colOff>425775</xdr:colOff>
      <xdr:row>29</xdr:row>
      <xdr:rowOff>25725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1F3483-5B80-4015-B602-91F4272F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0175" y="1950225"/>
          <a:ext cx="3600000" cy="3600000"/>
        </a:xfrm>
        <a:prstGeom prst="rect">
          <a:avLst/>
        </a:prstGeom>
      </xdr:spPr>
    </xdr:pic>
    <xdr:clientData/>
  </xdr:twoCellAnchor>
  <xdr:twoCellAnchor>
    <xdr:from>
      <xdr:col>14</xdr:col>
      <xdr:colOff>266700</xdr:colOff>
      <xdr:row>15</xdr:row>
      <xdr:rowOff>114300</xdr:rowOff>
    </xdr:from>
    <xdr:to>
      <xdr:col>17</xdr:col>
      <xdr:colOff>266700</xdr:colOff>
      <xdr:row>23</xdr:row>
      <xdr:rowOff>38100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6C57C37-33B8-41FB-ADD7-7E28A3F5645B}"/>
            </a:ext>
          </a:extLst>
        </xdr:cNvPr>
        <xdr:cNvSpPr txBox="1"/>
      </xdr:nvSpPr>
      <xdr:spPr>
        <a:xfrm>
          <a:off x="8801100" y="2971800"/>
          <a:ext cx="182880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3800">
              <a:latin typeface="Franklin Gothic Demi Cond" panose="020B0706030402020204" pitchFamily="34" charset="0"/>
            </a:rPr>
            <a:t>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BE05B-B1E7-42FA-B515-B6B6BD32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9</xdr:col>
      <xdr:colOff>130725</xdr:colOff>
      <xdr:row>18</xdr:row>
      <xdr:rowOff>15000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7BEACA-D050-4EDD-877B-3A01EFD11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0"/>
          <a:ext cx="5760000" cy="19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01BC9-2809-4982-B691-B7B6BFBA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19050</xdr:rowOff>
    </xdr:from>
    <xdr:to>
      <xdr:col>9</xdr:col>
      <xdr:colOff>130725</xdr:colOff>
      <xdr:row>18</xdr:row>
      <xdr:rowOff>31494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A57FFA-DAC9-4776-8AB7-006A692FB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3050"/>
          <a:ext cx="5760000" cy="19174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485775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50E97-77B7-4780-90F7-B5921E8F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9</xdr:col>
      <xdr:colOff>149775</xdr:colOff>
      <xdr:row>18</xdr:row>
      <xdr:rowOff>12444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0172B8-C9A5-4A85-A1B3-BED303C4A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0"/>
          <a:ext cx="5760000" cy="19174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5C31E4-FED4-453B-AA85-575F60698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9525</xdr:rowOff>
    </xdr:from>
    <xdr:to>
      <xdr:col>9</xdr:col>
      <xdr:colOff>130725</xdr:colOff>
      <xdr:row>18</xdr:row>
      <xdr:rowOff>21969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2F3E1A-75D1-4386-838B-7EC36B6E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"/>
          <a:ext cx="5760000" cy="19174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65024-9F6B-4AAE-8774-9051E99B3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9525</xdr:rowOff>
    </xdr:from>
    <xdr:to>
      <xdr:col>9</xdr:col>
      <xdr:colOff>130725</xdr:colOff>
      <xdr:row>18</xdr:row>
      <xdr:rowOff>21969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5276E4-036F-47C1-9573-D7DB1BB0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5"/>
          <a:ext cx="5760000" cy="19174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7</xdr:row>
      <xdr:rowOff>41757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5F3BBE-2666-4506-9E48-13E875AA0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0" cy="1375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28575</xdr:rowOff>
    </xdr:from>
    <xdr:to>
      <xdr:col>9</xdr:col>
      <xdr:colOff>130725</xdr:colOff>
      <xdr:row>18</xdr:row>
      <xdr:rowOff>41019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F5199F-7650-4B07-AD87-BC9CB68B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2575"/>
          <a:ext cx="5760000" cy="19174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5CBB34-4183-475B-8CF0-F9903356F420}" name="Table1" displayName="Table1" ref="A13:D20" totalsRowShown="0">
  <autoFilter ref="A13:D20" xr:uid="{2835D2F2-CE5C-4595-956E-40BA223E841B}"/>
  <tableColumns count="4">
    <tableColumn id="1" xr3:uid="{5FA661B7-3D69-4D08-B614-7EC9889EC100}" name="Fecha" dataDxfId="1"/>
    <tableColumn id="2" xr3:uid="{D63345C4-A4FD-40F8-8446-D85954E3B8F3}" name="Movimiento"/>
    <tableColumn id="3" xr3:uid="{672A68DF-A3E1-4AB8-8198-AD4A7F83EDC9}" name="Cantidad"/>
    <tableColumn id="4" xr3:uid="{E13438E1-F781-4B2F-B50D-365715EEAF88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7EE0-485D-4715-9950-926BBFC2E5D8}">
  <dimension ref="A1:A20"/>
  <sheetViews>
    <sheetView showGridLines="0" tabSelected="1" workbookViewId="0">
      <selection activeCell="A21" sqref="A21"/>
    </sheetView>
  </sheetViews>
  <sheetFormatPr baseColWidth="10" defaultColWidth="8.88671875" defaultRowHeight="14.4" x14ac:dyDescent="0.3"/>
  <cols>
    <col min="1" max="1" width="130.5546875" customWidth="1"/>
  </cols>
  <sheetData>
    <row r="1" spans="1:1" x14ac:dyDescent="0.3">
      <c r="A1" s="1"/>
    </row>
    <row r="2" spans="1:1" ht="94.8" x14ac:dyDescent="1.9">
      <c r="A2" s="2" t="s">
        <v>0</v>
      </c>
    </row>
    <row r="3" spans="1:1" ht="27" x14ac:dyDescent="0.6">
      <c r="A3" s="3" t="s">
        <v>1</v>
      </c>
    </row>
    <row r="4" spans="1:1" x14ac:dyDescent="0.3">
      <c r="A4" s="1"/>
    </row>
    <row r="5" spans="1:1" x14ac:dyDescent="0.3">
      <c r="A5" s="1"/>
    </row>
    <row r="6" spans="1:1" x14ac:dyDescent="0.3">
      <c r="A6" s="1"/>
    </row>
    <row r="7" spans="1:1" x14ac:dyDescent="0.3">
      <c r="A7" s="1"/>
    </row>
    <row r="8" spans="1:1" x14ac:dyDescent="0.3">
      <c r="A8" s="1"/>
    </row>
    <row r="9" spans="1:1" x14ac:dyDescent="0.3">
      <c r="A9" s="1"/>
    </row>
    <row r="10" spans="1:1" x14ac:dyDescent="0.3">
      <c r="A10" s="1"/>
    </row>
    <row r="11" spans="1:1" x14ac:dyDescent="0.3">
      <c r="A11" s="1"/>
    </row>
    <row r="12" spans="1:1" x14ac:dyDescent="0.3">
      <c r="A12" s="1"/>
    </row>
    <row r="13" spans="1:1" x14ac:dyDescent="0.3">
      <c r="A13" s="1"/>
    </row>
    <row r="14" spans="1:1" x14ac:dyDescent="0.3">
      <c r="A14" s="1"/>
    </row>
    <row r="15" spans="1:1" x14ac:dyDescent="0.3">
      <c r="A15" s="1"/>
    </row>
    <row r="16" spans="1:1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C3C0-AA46-49AE-AB7F-2020F570A344}">
  <dimension ref="D21:K37"/>
  <sheetViews>
    <sheetView showGridLines="0" topLeftCell="A13" workbookViewId="0">
      <selection activeCell="D22" sqref="D22:K36"/>
    </sheetView>
  </sheetViews>
  <sheetFormatPr baseColWidth="10" defaultColWidth="8.88671875" defaultRowHeight="14.4" x14ac:dyDescent="0.3"/>
  <cols>
    <col min="4" max="4" width="13.6640625" customWidth="1"/>
    <col min="7" max="7" width="11.33203125" bestFit="1" customWidth="1"/>
    <col min="11" max="11" width="11.33203125" bestFit="1" customWidth="1"/>
  </cols>
  <sheetData>
    <row r="21" spans="4:11" ht="15" thickBot="1" x14ac:dyDescent="0.35"/>
    <row r="22" spans="4:11" ht="15" customHeight="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ht="15" customHeight="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22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5</v>
      </c>
      <c r="E25" s="39"/>
      <c r="F25" s="39"/>
      <c r="G25" s="10">
        <f>3500+10*350*1.16</f>
        <v>7560</v>
      </c>
      <c r="H25" s="40" t="s">
        <v>10</v>
      </c>
      <c r="I25" s="39"/>
      <c r="J25" s="39"/>
      <c r="K25" s="14">
        <v>10000</v>
      </c>
    </row>
    <row r="26" spans="4:11" ht="16.8" x14ac:dyDescent="0.4">
      <c r="D26" s="38" t="s">
        <v>11</v>
      </c>
      <c r="E26" s="39"/>
      <c r="F26" s="39"/>
      <c r="G26" s="10">
        <f>23000-10*200</f>
        <v>21000</v>
      </c>
      <c r="H26" s="40" t="s">
        <v>44</v>
      </c>
      <c r="I26" s="39"/>
      <c r="J26" s="39"/>
      <c r="K26" s="14">
        <f>10*350*0.16</f>
        <v>560</v>
      </c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5" customHeight="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ht="15" customHeight="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15000</v>
      </c>
    </row>
    <row r="33" spans="4:11" ht="16.8" x14ac:dyDescent="0.4">
      <c r="D33" s="13"/>
      <c r="E33" s="9"/>
      <c r="F33" s="9"/>
      <c r="G33" s="9"/>
      <c r="H33" s="40" t="s">
        <v>12</v>
      </c>
      <c r="I33" s="39"/>
      <c r="J33" s="39"/>
      <c r="K33" s="14">
        <f>1500+1500</f>
        <v>3000</v>
      </c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SUM(G24:G35)</f>
        <v>28560</v>
      </c>
      <c r="H36" s="16"/>
      <c r="I36" s="5" t="s">
        <v>8</v>
      </c>
      <c r="J36" s="6"/>
      <c r="K36" s="17">
        <f>SUM(K24:K35)</f>
        <v>28560</v>
      </c>
    </row>
    <row r="37" spans="4:11" ht="15" thickTop="1" x14ac:dyDescent="0.3"/>
  </sheetData>
  <mergeCells count="9">
    <mergeCell ref="H33:J33"/>
    <mergeCell ref="D22:G23"/>
    <mergeCell ref="H22:K23"/>
    <mergeCell ref="D25:F25"/>
    <mergeCell ref="H29:K30"/>
    <mergeCell ref="H32:J32"/>
    <mergeCell ref="H25:J25"/>
    <mergeCell ref="D26:F26"/>
    <mergeCell ref="H26:J2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3EAA-D095-4ED2-A318-D550A86D8AC8}">
  <dimension ref="D10:L34"/>
  <sheetViews>
    <sheetView showGridLines="0" topLeftCell="A19" workbookViewId="0">
      <selection activeCell="D16" sqref="D16:K16"/>
    </sheetView>
  </sheetViews>
  <sheetFormatPr baseColWidth="10" defaultColWidth="8.88671875" defaultRowHeight="14.4" x14ac:dyDescent="0.3"/>
  <cols>
    <col min="7" max="7" width="11.33203125" bestFit="1" customWidth="1"/>
    <col min="11" max="11" width="11.33203125" bestFit="1" customWidth="1"/>
    <col min="12" max="12" width="11.21875" bestFit="1" customWidth="1"/>
  </cols>
  <sheetData>
    <row r="10" spans="4:11" ht="27.6" x14ac:dyDescent="0.45">
      <c r="D10" s="19"/>
    </row>
    <row r="15" spans="4:11" ht="27.6" x14ac:dyDescent="0.45">
      <c r="D15" s="41" t="s">
        <v>18</v>
      </c>
      <c r="E15" s="41"/>
      <c r="F15" s="41"/>
      <c r="G15" s="41"/>
      <c r="H15" s="41"/>
      <c r="I15" s="41"/>
      <c r="J15" s="41"/>
      <c r="K15" s="41"/>
    </row>
    <row r="16" spans="4:11" ht="27.6" x14ac:dyDescent="0.45">
      <c r="D16" s="41" t="s">
        <v>19</v>
      </c>
      <c r="E16" s="41"/>
      <c r="F16" s="41"/>
      <c r="G16" s="41"/>
      <c r="H16" s="41"/>
      <c r="I16" s="41"/>
      <c r="J16" s="41"/>
      <c r="K16" s="41"/>
    </row>
    <row r="18" spans="4:11" ht="15" thickBot="1" x14ac:dyDescent="0.35"/>
    <row r="19" spans="4:11" x14ac:dyDescent="0.3">
      <c r="D19" s="25" t="s">
        <v>2</v>
      </c>
      <c r="E19" s="26"/>
      <c r="F19" s="26"/>
      <c r="G19" s="26"/>
      <c r="H19" s="29" t="s">
        <v>3</v>
      </c>
      <c r="I19" s="30"/>
      <c r="J19" s="30"/>
      <c r="K19" s="31"/>
    </row>
    <row r="20" spans="4:11" x14ac:dyDescent="0.3">
      <c r="D20" s="27"/>
      <c r="E20" s="28"/>
      <c r="F20" s="28"/>
      <c r="G20" s="28"/>
      <c r="H20" s="32"/>
      <c r="I20" s="33"/>
      <c r="J20" s="33"/>
      <c r="K20" s="34"/>
    </row>
    <row r="21" spans="4:11" ht="16.8" x14ac:dyDescent="0.4">
      <c r="D21" s="11"/>
      <c r="E21" s="9"/>
      <c r="F21" s="9"/>
      <c r="G21" s="9"/>
      <c r="H21" s="8"/>
      <c r="I21" s="9"/>
      <c r="J21" s="9"/>
      <c r="K21" s="12"/>
    </row>
    <row r="22" spans="4:11" ht="16.8" x14ac:dyDescent="0.4">
      <c r="D22" s="38" t="s">
        <v>5</v>
      </c>
      <c r="E22" s="39"/>
      <c r="F22" s="39"/>
      <c r="G22" s="10">
        <f>3500+4060-2400</f>
        <v>5160</v>
      </c>
      <c r="H22" s="40" t="s">
        <v>10</v>
      </c>
      <c r="I22" s="39"/>
      <c r="J22" s="39"/>
      <c r="K22" s="14">
        <v>10000</v>
      </c>
    </row>
    <row r="23" spans="4:11" ht="16.8" x14ac:dyDescent="0.4">
      <c r="D23" s="38" t="s">
        <v>11</v>
      </c>
      <c r="E23" s="39"/>
      <c r="F23" s="39"/>
      <c r="G23" s="10">
        <f>105*200</f>
        <v>21000</v>
      </c>
      <c r="H23" s="40" t="s">
        <v>13</v>
      </c>
      <c r="I23" s="39"/>
      <c r="J23" s="39"/>
      <c r="K23" s="14">
        <v>560</v>
      </c>
    </row>
    <row r="24" spans="4:11" ht="16.8" x14ac:dyDescent="0.4">
      <c r="D24" s="11" t="s">
        <v>14</v>
      </c>
      <c r="E24" s="18"/>
      <c r="F24" s="18"/>
      <c r="G24" s="10">
        <v>2400</v>
      </c>
      <c r="H24" s="8"/>
      <c r="I24" s="9"/>
      <c r="J24" s="9"/>
      <c r="K24" s="12"/>
    </row>
    <row r="25" spans="4:11" ht="16.8" x14ac:dyDescent="0.4">
      <c r="D25" s="11" t="s">
        <v>15</v>
      </c>
      <c r="E25" s="18"/>
      <c r="F25" s="18"/>
      <c r="G25" s="10">
        <v>0</v>
      </c>
      <c r="H25" s="8"/>
      <c r="I25" s="9"/>
      <c r="J25" s="9"/>
      <c r="K25" s="12"/>
    </row>
    <row r="26" spans="4:11" x14ac:dyDescent="0.3">
      <c r="D26" s="13"/>
      <c r="E26" s="9"/>
      <c r="F26" s="9"/>
      <c r="G26" s="9"/>
      <c r="H26" s="35" t="s">
        <v>4</v>
      </c>
      <c r="I26" s="36"/>
      <c r="J26" s="36"/>
      <c r="K26" s="37"/>
    </row>
    <row r="27" spans="4:11" x14ac:dyDescent="0.3">
      <c r="D27" s="13"/>
      <c r="E27" s="9"/>
      <c r="F27" s="9"/>
      <c r="G27" s="9"/>
      <c r="H27" s="35"/>
      <c r="I27" s="36"/>
      <c r="J27" s="36"/>
      <c r="K27" s="37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6.8" x14ac:dyDescent="0.4">
      <c r="D29" s="13"/>
      <c r="E29" s="9"/>
      <c r="F29" s="9"/>
      <c r="G29" s="9"/>
      <c r="H29" s="40" t="s">
        <v>7</v>
      </c>
      <c r="I29" s="39"/>
      <c r="J29" s="39"/>
      <c r="K29" s="14">
        <v>15000</v>
      </c>
    </row>
    <row r="30" spans="4:11" ht="16.8" x14ac:dyDescent="0.4">
      <c r="D30" s="13"/>
      <c r="E30" s="9"/>
      <c r="F30" s="9"/>
      <c r="G30" s="9"/>
      <c r="H30" s="40" t="s">
        <v>12</v>
      </c>
      <c r="I30" s="39"/>
      <c r="J30" s="39"/>
      <c r="K30" s="14">
        <v>3000</v>
      </c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x14ac:dyDescent="0.3">
      <c r="D32" s="13"/>
      <c r="E32" s="9"/>
      <c r="F32" s="9"/>
      <c r="G32" s="9"/>
      <c r="H32" s="8"/>
      <c r="I32" s="9"/>
      <c r="J32" s="9"/>
      <c r="K32" s="12"/>
    </row>
    <row r="33" spans="4:12" ht="15.6" thickBot="1" x14ac:dyDescent="0.4">
      <c r="D33" s="15"/>
      <c r="E33" s="5" t="s">
        <v>9</v>
      </c>
      <c r="F33" s="5"/>
      <c r="G33" s="7">
        <f>SUM(G21:G32)</f>
        <v>28560</v>
      </c>
      <c r="H33" s="16"/>
      <c r="I33" s="5" t="s">
        <v>8</v>
      </c>
      <c r="J33" s="6"/>
      <c r="K33" s="17">
        <f>SUM(K21:K32)</f>
        <v>28560</v>
      </c>
      <c r="L33" t="b">
        <f>G33=K33</f>
        <v>1</v>
      </c>
    </row>
    <row r="34" spans="4:12" ht="15" thickTop="1" x14ac:dyDescent="0.3"/>
  </sheetData>
  <mergeCells count="11">
    <mergeCell ref="H26:K27"/>
    <mergeCell ref="H29:J29"/>
    <mergeCell ref="H30:J30"/>
    <mergeCell ref="D15:K15"/>
    <mergeCell ref="D16:K16"/>
    <mergeCell ref="D19:G20"/>
    <mergeCell ref="H19:K20"/>
    <mergeCell ref="D22:F22"/>
    <mergeCell ref="H22:J22"/>
    <mergeCell ref="D23:F23"/>
    <mergeCell ref="H23:J2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BDB2-5EA2-47E1-B79D-D36A9542BA8F}">
  <sheetPr>
    <tabColor theme="4"/>
  </sheetPr>
  <dimension ref="A10:W33"/>
  <sheetViews>
    <sheetView showGridLines="0" workbookViewId="0">
      <selection activeCell="B20" sqref="B20"/>
    </sheetView>
  </sheetViews>
  <sheetFormatPr baseColWidth="10" defaultColWidth="8.88671875" defaultRowHeight="14.4" x14ac:dyDescent="0.3"/>
  <cols>
    <col min="1" max="1" width="10.6640625" bestFit="1" customWidth="1"/>
    <col min="2" max="2" width="64.5546875" bestFit="1" customWidth="1"/>
    <col min="3" max="3" width="11" customWidth="1"/>
    <col min="4" max="4" width="10.109375" bestFit="1" customWidth="1"/>
    <col min="9" max="9" width="12.44140625" bestFit="1" customWidth="1"/>
    <col min="13" max="13" width="12.109375" bestFit="1" customWidth="1"/>
    <col min="18" max="18" width="12.44140625" bestFit="1" customWidth="1"/>
    <col min="22" max="22" width="12.44140625" bestFit="1" customWidth="1"/>
  </cols>
  <sheetData>
    <row r="10" spans="1:22" ht="27.6" x14ac:dyDescent="0.45">
      <c r="A10" s="19" t="s">
        <v>20</v>
      </c>
    </row>
    <row r="13" spans="1:22" x14ac:dyDescent="0.3">
      <c r="A13" t="s">
        <v>21</v>
      </c>
      <c r="B13" t="s">
        <v>22</v>
      </c>
      <c r="C13" t="s">
        <v>23</v>
      </c>
      <c r="D13" t="s">
        <v>24</v>
      </c>
    </row>
    <row r="14" spans="1:22" ht="27.6" x14ac:dyDescent="0.45">
      <c r="A14" s="20">
        <v>43225</v>
      </c>
      <c r="B14" t="s">
        <v>45</v>
      </c>
      <c r="D14" s="21">
        <v>40000</v>
      </c>
      <c r="F14" s="41" t="s">
        <v>25</v>
      </c>
      <c r="G14" s="41"/>
      <c r="H14" s="41"/>
      <c r="I14" s="41"/>
      <c r="J14" s="41"/>
      <c r="K14" s="41"/>
      <c r="L14" s="41"/>
      <c r="M14" s="41"/>
      <c r="O14" s="41" t="s">
        <v>25</v>
      </c>
      <c r="P14" s="41"/>
      <c r="Q14" s="41"/>
      <c r="R14" s="41"/>
      <c r="S14" s="41"/>
      <c r="T14" s="41"/>
      <c r="U14" s="41"/>
      <c r="V14" s="41"/>
    </row>
    <row r="15" spans="1:22" ht="27.6" x14ac:dyDescent="0.45">
      <c r="A15" s="20">
        <v>43226</v>
      </c>
      <c r="B15" t="s">
        <v>26</v>
      </c>
      <c r="D15" s="21">
        <v>6500</v>
      </c>
      <c r="F15" s="41" t="s">
        <v>27</v>
      </c>
      <c r="G15" s="41"/>
      <c r="H15" s="41"/>
      <c r="I15" s="41"/>
      <c r="J15" s="41"/>
      <c r="K15" s="41"/>
      <c r="L15" s="41"/>
      <c r="M15" s="41"/>
      <c r="O15" s="41" t="s">
        <v>28</v>
      </c>
      <c r="P15" s="41"/>
      <c r="Q15" s="41"/>
      <c r="R15" s="41"/>
      <c r="S15" s="41"/>
      <c r="T15" s="41"/>
      <c r="U15" s="41"/>
      <c r="V15" s="41"/>
    </row>
    <row r="16" spans="1:22" x14ac:dyDescent="0.3">
      <c r="A16" s="20">
        <v>43227</v>
      </c>
      <c r="B16" t="s">
        <v>29</v>
      </c>
      <c r="C16">
        <v>20</v>
      </c>
      <c r="D16" s="21">
        <f>Table1[[#This Row],[Cantidad]]*400</f>
        <v>8000</v>
      </c>
    </row>
    <row r="17" spans="1:23" ht="15" thickBot="1" x14ac:dyDescent="0.35">
      <c r="A17" s="20">
        <v>43228</v>
      </c>
      <c r="B17" t="s">
        <v>46</v>
      </c>
      <c r="C17">
        <v>3</v>
      </c>
      <c r="D17" s="21">
        <f>Table1[[#This Row],[Cantidad]]*6000</f>
        <v>18000</v>
      </c>
    </row>
    <row r="18" spans="1:23" ht="15" customHeight="1" x14ac:dyDescent="0.3">
      <c r="A18" s="20">
        <v>43229</v>
      </c>
      <c r="B18" t="s">
        <v>30</v>
      </c>
      <c r="D18" s="21">
        <v>6500</v>
      </c>
      <c r="F18" s="25" t="s">
        <v>2</v>
      </c>
      <c r="G18" s="26"/>
      <c r="H18" s="26"/>
      <c r="I18" s="26"/>
      <c r="J18" s="29" t="s">
        <v>3</v>
      </c>
      <c r="K18" s="30"/>
      <c r="L18" s="30"/>
      <c r="M18" s="31"/>
      <c r="O18" s="25" t="s">
        <v>2</v>
      </c>
      <c r="P18" s="26"/>
      <c r="Q18" s="26"/>
      <c r="R18" s="26"/>
      <c r="S18" s="29" t="s">
        <v>3</v>
      </c>
      <c r="T18" s="30"/>
      <c r="U18" s="30"/>
      <c r="V18" s="31"/>
    </row>
    <row r="19" spans="1:23" ht="15" customHeight="1" x14ac:dyDescent="0.3">
      <c r="A19" s="20">
        <v>43233</v>
      </c>
      <c r="B19" t="s">
        <v>47</v>
      </c>
      <c r="D19" s="21">
        <v>38000</v>
      </c>
      <c r="F19" s="27"/>
      <c r="G19" s="28"/>
      <c r="H19" s="28"/>
      <c r="I19" s="28"/>
      <c r="J19" s="32"/>
      <c r="K19" s="33"/>
      <c r="L19" s="33"/>
      <c r="M19" s="34"/>
      <c r="O19" s="27"/>
      <c r="P19" s="28"/>
      <c r="Q19" s="28"/>
      <c r="R19" s="28"/>
      <c r="S19" s="32"/>
      <c r="T19" s="33"/>
      <c r="U19" s="33"/>
      <c r="V19" s="34"/>
    </row>
    <row r="20" spans="1:23" ht="16.8" x14ac:dyDescent="0.4">
      <c r="A20" s="20">
        <v>43234</v>
      </c>
      <c r="B20" t="s">
        <v>31</v>
      </c>
      <c r="D20" s="21">
        <v>67000</v>
      </c>
      <c r="F20" s="42"/>
      <c r="G20" s="43"/>
      <c r="H20" s="43"/>
      <c r="I20" s="10"/>
      <c r="J20" s="44"/>
      <c r="K20" s="43"/>
      <c r="L20" s="43"/>
      <c r="M20" s="14"/>
      <c r="O20" s="42"/>
      <c r="P20" s="43"/>
      <c r="Q20" s="43"/>
      <c r="R20" s="10"/>
      <c r="S20" s="44"/>
      <c r="T20" s="43"/>
      <c r="U20" s="43"/>
      <c r="V20" s="14"/>
    </row>
    <row r="21" spans="1:23" ht="16.8" x14ac:dyDescent="0.4">
      <c r="F21" s="38" t="s">
        <v>5</v>
      </c>
      <c r="G21" s="39"/>
      <c r="H21" s="39"/>
      <c r="I21" s="10">
        <v>50000</v>
      </c>
      <c r="J21" s="40" t="s">
        <v>32</v>
      </c>
      <c r="K21" s="39"/>
      <c r="L21" s="39"/>
      <c r="M21" s="14">
        <v>64000</v>
      </c>
      <c r="O21" s="38" t="s">
        <v>5</v>
      </c>
      <c r="P21" s="39"/>
      <c r="Q21" s="39"/>
      <c r="R21" s="10">
        <v>50000</v>
      </c>
      <c r="S21" s="40" t="s">
        <v>32</v>
      </c>
      <c r="T21" s="39"/>
      <c r="U21" s="39"/>
      <c r="V21" s="14">
        <v>64000</v>
      </c>
    </row>
    <row r="22" spans="1:23" ht="16.8" x14ac:dyDescent="0.4">
      <c r="F22" s="38" t="s">
        <v>33</v>
      </c>
      <c r="G22" s="39"/>
      <c r="H22" s="39"/>
      <c r="I22" s="10">
        <v>25000</v>
      </c>
      <c r="J22" s="40" t="s">
        <v>34</v>
      </c>
      <c r="K22" s="39"/>
      <c r="L22" s="39"/>
      <c r="M22" s="14">
        <v>13500</v>
      </c>
      <c r="O22" s="38" t="s">
        <v>33</v>
      </c>
      <c r="P22" s="39"/>
      <c r="Q22" s="39"/>
      <c r="R22" s="10">
        <v>25000</v>
      </c>
      <c r="S22" s="40" t="s">
        <v>34</v>
      </c>
      <c r="T22" s="39"/>
      <c r="U22" s="39"/>
      <c r="V22" s="14">
        <v>13500</v>
      </c>
    </row>
    <row r="23" spans="1:23" ht="16.8" x14ac:dyDescent="0.4">
      <c r="F23" s="42"/>
      <c r="G23" s="43"/>
      <c r="H23" s="43"/>
      <c r="I23" s="10"/>
      <c r="J23" s="44"/>
      <c r="K23" s="43"/>
      <c r="L23" s="43"/>
      <c r="M23" s="14"/>
      <c r="O23" s="42"/>
      <c r="P23" s="43"/>
      <c r="Q23" s="43"/>
      <c r="R23" s="10"/>
      <c r="S23" s="44"/>
      <c r="T23" s="43"/>
      <c r="U23" s="43"/>
      <c r="V23" s="14"/>
    </row>
    <row r="24" spans="1:23" ht="16.8" x14ac:dyDescent="0.4">
      <c r="F24" s="42" t="s">
        <v>35</v>
      </c>
      <c r="G24" s="43"/>
      <c r="H24" s="43"/>
      <c r="I24" s="10">
        <v>28000</v>
      </c>
      <c r="J24" s="44"/>
      <c r="K24" s="43"/>
      <c r="L24" s="43"/>
      <c r="M24" s="14"/>
      <c r="O24" s="42" t="s">
        <v>35</v>
      </c>
      <c r="P24" s="43"/>
      <c r="Q24" s="43"/>
      <c r="R24" s="10">
        <v>28000</v>
      </c>
      <c r="S24" s="44"/>
      <c r="T24" s="43"/>
      <c r="U24" s="43"/>
      <c r="V24" s="14"/>
    </row>
    <row r="25" spans="1:23" ht="16.5" customHeight="1" x14ac:dyDescent="0.4">
      <c r="F25" s="42" t="s">
        <v>36</v>
      </c>
      <c r="G25" s="43"/>
      <c r="H25" s="43"/>
      <c r="I25" s="10">
        <v>85000</v>
      </c>
      <c r="J25" s="35" t="s">
        <v>4</v>
      </c>
      <c r="K25" s="36"/>
      <c r="L25" s="36"/>
      <c r="M25" s="37"/>
      <c r="O25" s="42" t="s">
        <v>36</v>
      </c>
      <c r="P25" s="43"/>
      <c r="Q25" s="43"/>
      <c r="R25" s="10">
        <v>85000</v>
      </c>
      <c r="S25" s="35" t="s">
        <v>4</v>
      </c>
      <c r="T25" s="36"/>
      <c r="U25" s="36"/>
      <c r="V25" s="37"/>
    </row>
    <row r="26" spans="1:23" ht="16.5" customHeight="1" x14ac:dyDescent="0.4">
      <c r="F26" s="42" t="s">
        <v>37</v>
      </c>
      <c r="G26" s="43"/>
      <c r="H26" s="43"/>
      <c r="I26" s="10">
        <v>-37500</v>
      </c>
      <c r="J26" s="35"/>
      <c r="K26" s="36"/>
      <c r="L26" s="36"/>
      <c r="M26" s="37"/>
      <c r="O26" s="42" t="s">
        <v>37</v>
      </c>
      <c r="P26" s="43"/>
      <c r="Q26" s="43"/>
      <c r="R26" s="10">
        <v>-37500</v>
      </c>
      <c r="S26" s="35"/>
      <c r="T26" s="36"/>
      <c r="U26" s="36"/>
      <c r="V26" s="37"/>
    </row>
    <row r="27" spans="1:23" ht="16.8" x14ac:dyDescent="0.4">
      <c r="F27" s="42"/>
      <c r="G27" s="43"/>
      <c r="H27" s="43"/>
      <c r="I27" s="10"/>
      <c r="J27" s="44"/>
      <c r="K27" s="43"/>
      <c r="L27" s="43"/>
      <c r="M27" s="14"/>
      <c r="O27" s="42"/>
      <c r="P27" s="43"/>
      <c r="Q27" s="43"/>
      <c r="R27" s="10"/>
      <c r="S27" s="44"/>
      <c r="T27" s="43"/>
      <c r="U27" s="43"/>
      <c r="V27" s="14"/>
    </row>
    <row r="28" spans="1:23" ht="16.8" x14ac:dyDescent="0.4">
      <c r="F28" s="42" t="s">
        <v>38</v>
      </c>
      <c r="G28" s="43"/>
      <c r="H28" s="43"/>
      <c r="I28" s="10">
        <v>125000</v>
      </c>
      <c r="J28" s="40" t="s">
        <v>39</v>
      </c>
      <c r="K28" s="39"/>
      <c r="L28" s="39"/>
      <c r="M28" s="14">
        <v>80000</v>
      </c>
      <c r="O28" s="42" t="s">
        <v>38</v>
      </c>
      <c r="P28" s="43"/>
      <c r="Q28" s="43"/>
      <c r="R28" s="10">
        <v>125000</v>
      </c>
      <c r="S28" s="40" t="s">
        <v>39</v>
      </c>
      <c r="T28" s="39"/>
      <c r="U28" s="39"/>
      <c r="V28" s="14">
        <v>80000</v>
      </c>
    </row>
    <row r="29" spans="1:23" ht="16.8" x14ac:dyDescent="0.4">
      <c r="F29" s="42" t="s">
        <v>40</v>
      </c>
      <c r="G29" s="43"/>
      <c r="H29" s="43"/>
      <c r="I29" s="10">
        <v>12000</v>
      </c>
      <c r="J29" s="40" t="s">
        <v>12</v>
      </c>
      <c r="K29" s="39"/>
      <c r="L29" s="39"/>
      <c r="M29" s="14">
        <v>127500</v>
      </c>
      <c r="O29" s="42" t="s">
        <v>40</v>
      </c>
      <c r="P29" s="43"/>
      <c r="Q29" s="43"/>
      <c r="R29" s="10">
        <v>12000</v>
      </c>
      <c r="S29" s="40" t="s">
        <v>12</v>
      </c>
      <c r="T29" s="39"/>
      <c r="U29" s="39"/>
      <c r="V29" s="14">
        <v>127500</v>
      </c>
    </row>
    <row r="30" spans="1:23" ht="16.8" x14ac:dyDescent="0.4">
      <c r="F30" s="42" t="s">
        <v>41</v>
      </c>
      <c r="G30" s="43"/>
      <c r="H30" s="43"/>
      <c r="I30" s="10">
        <v>-2500</v>
      </c>
      <c r="J30" s="44"/>
      <c r="K30" s="43"/>
      <c r="L30" s="43"/>
      <c r="M30" s="14"/>
      <c r="O30" s="42" t="s">
        <v>41</v>
      </c>
      <c r="P30" s="43"/>
      <c r="Q30" s="43"/>
      <c r="R30" s="10">
        <v>-2500</v>
      </c>
      <c r="S30" s="44"/>
      <c r="T30" s="43"/>
      <c r="U30" s="43"/>
      <c r="V30" s="14"/>
    </row>
    <row r="31" spans="1:23" ht="16.8" x14ac:dyDescent="0.4">
      <c r="F31" s="45"/>
      <c r="G31" s="46"/>
      <c r="H31" s="46"/>
      <c r="I31" s="10"/>
      <c r="J31" s="47"/>
      <c r="K31" s="46"/>
      <c r="L31" s="46"/>
      <c r="M31" s="14"/>
      <c r="O31" s="45"/>
      <c r="P31" s="46"/>
      <c r="Q31" s="46"/>
      <c r="R31" s="10"/>
      <c r="S31" s="47"/>
      <c r="T31" s="46"/>
      <c r="U31" s="46"/>
      <c r="V31" s="14"/>
    </row>
    <row r="32" spans="1:23" ht="15.6" thickBot="1" x14ac:dyDescent="0.4">
      <c r="F32" s="15"/>
      <c r="G32" s="5" t="s">
        <v>9</v>
      </c>
      <c r="H32" s="5"/>
      <c r="I32" s="7">
        <f>SUM(I20:I31)</f>
        <v>285000</v>
      </c>
      <c r="J32" s="16"/>
      <c r="K32" s="5" t="s">
        <v>8</v>
      </c>
      <c r="L32" s="6"/>
      <c r="M32" s="17">
        <f>SUM(M20:M31)</f>
        <v>285000</v>
      </c>
      <c r="O32" s="15"/>
      <c r="P32" s="5" t="s">
        <v>9</v>
      </c>
      <c r="Q32" s="5"/>
      <c r="R32" s="7">
        <f>SUM(R20:R31)</f>
        <v>285000</v>
      </c>
      <c r="S32" s="16"/>
      <c r="T32" s="5" t="s">
        <v>8</v>
      </c>
      <c r="U32" s="6"/>
      <c r="V32" s="17">
        <f>SUM(V20:V31)</f>
        <v>285000</v>
      </c>
      <c r="W32" t="b">
        <f>R32=V32</f>
        <v>1</v>
      </c>
    </row>
    <row r="33" ht="15" thickTop="1" x14ac:dyDescent="0.3"/>
  </sheetData>
  <mergeCells count="54">
    <mergeCell ref="F31:H31"/>
    <mergeCell ref="J31:L31"/>
    <mergeCell ref="O31:Q31"/>
    <mergeCell ref="S31:U31"/>
    <mergeCell ref="F29:H29"/>
    <mergeCell ref="J29:L29"/>
    <mergeCell ref="O29:Q29"/>
    <mergeCell ref="S29:U29"/>
    <mergeCell ref="F30:H30"/>
    <mergeCell ref="J30:L30"/>
    <mergeCell ref="O30:Q30"/>
    <mergeCell ref="S30:U30"/>
    <mergeCell ref="F27:H27"/>
    <mergeCell ref="J27:L27"/>
    <mergeCell ref="O27:Q27"/>
    <mergeCell ref="S27:U27"/>
    <mergeCell ref="F28:H28"/>
    <mergeCell ref="J28:L28"/>
    <mergeCell ref="O28:Q28"/>
    <mergeCell ref="S28:U28"/>
    <mergeCell ref="F24:H24"/>
    <mergeCell ref="J24:L24"/>
    <mergeCell ref="O24:Q24"/>
    <mergeCell ref="S24:U24"/>
    <mergeCell ref="F25:H25"/>
    <mergeCell ref="J25:M26"/>
    <mergeCell ref="O25:Q25"/>
    <mergeCell ref="S25:V26"/>
    <mergeCell ref="F26:H26"/>
    <mergeCell ref="O26:Q26"/>
    <mergeCell ref="F22:H22"/>
    <mergeCell ref="J22:L22"/>
    <mergeCell ref="O22:Q22"/>
    <mergeCell ref="S22:U22"/>
    <mergeCell ref="F23:H23"/>
    <mergeCell ref="J23:L23"/>
    <mergeCell ref="O23:Q23"/>
    <mergeCell ref="S23:U23"/>
    <mergeCell ref="F20:H20"/>
    <mergeCell ref="J20:L20"/>
    <mergeCell ref="O20:Q20"/>
    <mergeCell ref="S20:U20"/>
    <mergeCell ref="F21:H21"/>
    <mergeCell ref="J21:L21"/>
    <mergeCell ref="O21:Q21"/>
    <mergeCell ref="S21:U21"/>
    <mergeCell ref="F14:M14"/>
    <mergeCell ref="O14:V14"/>
    <mergeCell ref="F15:M15"/>
    <mergeCell ref="O15:V15"/>
    <mergeCell ref="F18:I19"/>
    <mergeCell ref="J18:M19"/>
    <mergeCell ref="O18:R19"/>
    <mergeCell ref="S18:V19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675F-E578-4D7B-9262-58B68D665D2C}">
  <dimension ref="A1"/>
  <sheetViews>
    <sheetView showGridLines="0" topLeftCell="A13" workbookViewId="0">
      <selection activeCell="Q26" sqref="Q26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B0EF-B667-4B1C-9E48-DCF6F24BF70E}">
  <dimension ref="A1"/>
  <sheetViews>
    <sheetView showGridLines="0" topLeftCell="A13" workbookViewId="0">
      <selection activeCell="Q32" sqref="Q32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DD55-C3A3-4112-A06D-2A83BFF60123}">
  <dimension ref="D9:L37"/>
  <sheetViews>
    <sheetView showGridLines="0" topLeftCell="A13" workbookViewId="0">
      <selection activeCell="D22" sqref="D22:K36"/>
    </sheetView>
  </sheetViews>
  <sheetFormatPr baseColWidth="10" defaultColWidth="8.88671875" defaultRowHeight="14.4" x14ac:dyDescent="0.3"/>
  <cols>
    <col min="7" max="7" width="11.33203125" bestFit="1" customWidth="1"/>
    <col min="11" max="11" width="11.33203125" bestFit="1" customWidth="1"/>
  </cols>
  <sheetData>
    <row r="9" spans="12:12" x14ac:dyDescent="0.3">
      <c r="L9" s="4" t="s">
        <v>16</v>
      </c>
    </row>
    <row r="10" spans="12:12" x14ac:dyDescent="0.3">
      <c r="L10" s="4" t="s">
        <v>17</v>
      </c>
    </row>
    <row r="21" spans="4:11" ht="15" thickBot="1" x14ac:dyDescent="0.35"/>
    <row r="22" spans="4:1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11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6</v>
      </c>
      <c r="E25" s="39"/>
      <c r="F25" s="39"/>
      <c r="G25" s="10">
        <v>0</v>
      </c>
      <c r="H25" s="8"/>
      <c r="I25" s="9"/>
      <c r="J25" s="9"/>
      <c r="K25" s="12"/>
    </row>
    <row r="26" spans="4:11" x14ac:dyDescent="0.3">
      <c r="D26" s="13"/>
      <c r="E26" s="9"/>
      <c r="F26" s="9"/>
      <c r="G26" s="9"/>
      <c r="H26" s="8"/>
      <c r="I26" s="9"/>
      <c r="J26" s="9"/>
      <c r="K26" s="12"/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0</v>
      </c>
    </row>
    <row r="33" spans="4:11" x14ac:dyDescent="0.3">
      <c r="D33" s="13"/>
      <c r="E33" s="9"/>
      <c r="F33" s="9"/>
      <c r="G33" s="9"/>
      <c r="H33" s="8"/>
      <c r="I33" s="9"/>
      <c r="J33" s="9"/>
      <c r="K33" s="12"/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SUM(G25:G35)</f>
        <v>0</v>
      </c>
      <c r="H36" s="16"/>
      <c r="I36" s="5" t="s">
        <v>8</v>
      </c>
      <c r="J36" s="6"/>
      <c r="K36" s="17">
        <f>SUM(K31:K35)</f>
        <v>0</v>
      </c>
    </row>
    <row r="37" spans="4:11" ht="15" thickTop="1" x14ac:dyDescent="0.3"/>
  </sheetData>
  <mergeCells count="5">
    <mergeCell ref="D22:G23"/>
    <mergeCell ref="H22:K23"/>
    <mergeCell ref="H29:K30"/>
    <mergeCell ref="D25:F25"/>
    <mergeCell ref="H32:J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0DE0-5D37-4BAA-8EAA-55BBA814ACA0}">
  <dimension ref="D21:K37"/>
  <sheetViews>
    <sheetView showGridLines="0" topLeftCell="A10" workbookViewId="0">
      <selection activeCell="K33" sqref="K33"/>
    </sheetView>
  </sheetViews>
  <sheetFormatPr baseColWidth="10" defaultColWidth="8.88671875" defaultRowHeight="14.4" x14ac:dyDescent="0.3"/>
  <cols>
    <col min="7" max="7" width="11.33203125" bestFit="1" customWidth="1"/>
    <col min="11" max="11" width="11.33203125" bestFit="1" customWidth="1"/>
  </cols>
  <sheetData>
    <row r="21" spans="4:11" ht="15" thickBot="1" x14ac:dyDescent="0.35"/>
    <row r="22" spans="4:11" ht="15" customHeight="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ht="15" customHeight="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22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6</v>
      </c>
      <c r="E25" s="39"/>
      <c r="F25" s="39"/>
      <c r="G25" s="10">
        <v>15000</v>
      </c>
      <c r="H25" s="8"/>
      <c r="I25" s="9"/>
      <c r="J25" s="9"/>
      <c r="K25" s="12"/>
    </row>
    <row r="26" spans="4:11" x14ac:dyDescent="0.3">
      <c r="D26" s="13"/>
      <c r="E26" s="9"/>
      <c r="F26" s="9"/>
      <c r="G26" s="9"/>
      <c r="H26" s="8"/>
      <c r="I26" s="9"/>
      <c r="J26" s="9"/>
      <c r="K26" s="12"/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5" customHeight="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ht="15" customHeight="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15000</v>
      </c>
    </row>
    <row r="33" spans="4:11" x14ac:dyDescent="0.3">
      <c r="D33" s="13"/>
      <c r="E33" s="9"/>
      <c r="F33" s="9"/>
      <c r="G33" s="9"/>
      <c r="H33" s="8"/>
      <c r="I33" s="9"/>
      <c r="J33" s="9"/>
      <c r="K33" s="12"/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SUM(G25:G35)</f>
        <v>15000</v>
      </c>
      <c r="H36" s="16"/>
      <c r="I36" s="5" t="s">
        <v>8</v>
      </c>
      <c r="J36" s="6"/>
      <c r="K36" s="17">
        <f>SUM(K31:K35)</f>
        <v>15000</v>
      </c>
    </row>
    <row r="37" spans="4:11" ht="15" thickTop="1" x14ac:dyDescent="0.3"/>
  </sheetData>
  <mergeCells count="5">
    <mergeCell ref="D22:G23"/>
    <mergeCell ref="H22:K23"/>
    <mergeCell ref="D25:F25"/>
    <mergeCell ref="H29:K30"/>
    <mergeCell ref="H32:J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AE91-D0CE-4181-B781-C33C4564418F}">
  <dimension ref="D21:K37"/>
  <sheetViews>
    <sheetView showGridLines="0" topLeftCell="A13" workbookViewId="0">
      <selection activeCell="D22" sqref="D22:K36"/>
    </sheetView>
  </sheetViews>
  <sheetFormatPr baseColWidth="10" defaultColWidth="8.88671875" defaultRowHeight="14.4" x14ac:dyDescent="0.3"/>
  <cols>
    <col min="7" max="7" width="11" bestFit="1" customWidth="1"/>
    <col min="11" max="11" width="11" bestFit="1" customWidth="1"/>
  </cols>
  <sheetData>
    <row r="21" spans="4:11" ht="15" thickBot="1" x14ac:dyDescent="0.35"/>
    <row r="22" spans="4:11" ht="15" customHeight="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ht="15" customHeight="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22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6</v>
      </c>
      <c r="E25" s="39"/>
      <c r="F25" s="39"/>
      <c r="G25" s="10">
        <f>15000+15000</f>
        <v>30000</v>
      </c>
      <c r="H25" s="8" t="s">
        <v>42</v>
      </c>
      <c r="I25" s="9"/>
      <c r="J25" s="9"/>
      <c r="K25" s="23">
        <v>15000</v>
      </c>
    </row>
    <row r="26" spans="4:11" x14ac:dyDescent="0.3">
      <c r="D26" s="13"/>
      <c r="E26" s="9"/>
      <c r="F26" s="9"/>
      <c r="G26" s="9"/>
      <c r="H26" s="8"/>
      <c r="I26" s="9"/>
      <c r="J26" s="9"/>
      <c r="K26" s="12"/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5" customHeight="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ht="15" customHeight="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15000</v>
      </c>
    </row>
    <row r="33" spans="4:11" x14ac:dyDescent="0.3">
      <c r="D33" s="13"/>
      <c r="E33" s="9"/>
      <c r="F33" s="9"/>
      <c r="G33" s="9"/>
      <c r="H33" s="8"/>
      <c r="I33" s="9"/>
      <c r="J33" s="9"/>
      <c r="K33" s="12"/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SUM(G25:G35)</f>
        <v>30000</v>
      </c>
      <c r="H36" s="16"/>
      <c r="I36" s="5" t="s">
        <v>8</v>
      </c>
      <c r="J36" s="6"/>
      <c r="K36" s="17">
        <f>SUM(K32:K35)+K25</f>
        <v>30000</v>
      </c>
    </row>
    <row r="37" spans="4:11" ht="15" thickTop="1" x14ac:dyDescent="0.3"/>
  </sheetData>
  <mergeCells count="5">
    <mergeCell ref="D22:G23"/>
    <mergeCell ref="H22:K23"/>
    <mergeCell ref="D25:F25"/>
    <mergeCell ref="H29:K30"/>
    <mergeCell ref="H32:J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7998-E7F0-4D69-B460-BDA5E980168A}">
  <dimension ref="E21:L37"/>
  <sheetViews>
    <sheetView showGridLines="0" topLeftCell="A13" workbookViewId="0">
      <selection activeCell="E22" sqref="E22:L36"/>
    </sheetView>
  </sheetViews>
  <sheetFormatPr baseColWidth="10" defaultColWidth="8.88671875" defaultRowHeight="14.4" x14ac:dyDescent="0.3"/>
  <cols>
    <col min="8" max="8" width="11.33203125" bestFit="1" customWidth="1"/>
    <col min="12" max="12" width="11.33203125" bestFit="1" customWidth="1"/>
  </cols>
  <sheetData>
    <row r="21" spans="5:12" ht="15" thickBot="1" x14ac:dyDescent="0.35"/>
    <row r="22" spans="5:12" ht="15" customHeight="1" x14ac:dyDescent="0.3">
      <c r="E22" s="25" t="s">
        <v>2</v>
      </c>
      <c r="F22" s="26"/>
      <c r="G22" s="26"/>
      <c r="H22" s="26"/>
      <c r="I22" s="29" t="s">
        <v>3</v>
      </c>
      <c r="J22" s="30"/>
      <c r="K22" s="30"/>
      <c r="L22" s="31"/>
    </row>
    <row r="23" spans="5:12" ht="15" customHeight="1" x14ac:dyDescent="0.3">
      <c r="E23" s="27"/>
      <c r="F23" s="28"/>
      <c r="G23" s="28"/>
      <c r="H23" s="28"/>
      <c r="I23" s="32"/>
      <c r="J23" s="33"/>
      <c r="K23" s="33"/>
      <c r="L23" s="34"/>
    </row>
    <row r="24" spans="5:12" ht="16.8" x14ac:dyDescent="0.4">
      <c r="E24" s="22"/>
      <c r="F24" s="9"/>
      <c r="G24" s="9"/>
      <c r="H24" s="9"/>
      <c r="I24" s="8"/>
      <c r="J24" s="9"/>
      <c r="K24" s="9"/>
      <c r="L24" s="12"/>
    </row>
    <row r="25" spans="5:12" ht="16.8" x14ac:dyDescent="0.4">
      <c r="E25" s="38" t="s">
        <v>6</v>
      </c>
      <c r="F25" s="39"/>
      <c r="G25" s="39"/>
      <c r="H25" s="10">
        <f>30000-25000</f>
        <v>5000</v>
      </c>
      <c r="I25" s="40" t="s">
        <v>10</v>
      </c>
      <c r="J25" s="39"/>
      <c r="K25" s="39"/>
      <c r="L25" s="14">
        <v>15000</v>
      </c>
    </row>
    <row r="26" spans="5:12" ht="16.8" x14ac:dyDescent="0.4">
      <c r="E26" s="38" t="s">
        <v>43</v>
      </c>
      <c r="F26" s="39"/>
      <c r="G26" s="39"/>
      <c r="H26" s="24">
        <f>125*200</f>
        <v>25000</v>
      </c>
      <c r="I26" s="8"/>
      <c r="J26" s="9"/>
      <c r="K26" s="9"/>
      <c r="L26" s="12"/>
    </row>
    <row r="27" spans="5:12" x14ac:dyDescent="0.3">
      <c r="E27" s="13"/>
      <c r="F27" s="9"/>
      <c r="G27" s="9"/>
      <c r="H27" s="9"/>
      <c r="I27" s="8"/>
      <c r="J27" s="9"/>
      <c r="K27" s="9"/>
      <c r="L27" s="12"/>
    </row>
    <row r="28" spans="5:12" x14ac:dyDescent="0.3">
      <c r="E28" s="13"/>
      <c r="F28" s="9"/>
      <c r="G28" s="9"/>
      <c r="H28" s="9"/>
      <c r="I28" s="8"/>
      <c r="J28" s="9"/>
      <c r="K28" s="9"/>
      <c r="L28" s="12"/>
    </row>
    <row r="29" spans="5:12" ht="15" customHeight="1" x14ac:dyDescent="0.3">
      <c r="E29" s="13"/>
      <c r="F29" s="9"/>
      <c r="G29" s="9"/>
      <c r="H29" s="9"/>
      <c r="I29" s="35" t="s">
        <v>4</v>
      </c>
      <c r="J29" s="36"/>
      <c r="K29" s="36"/>
      <c r="L29" s="37"/>
    </row>
    <row r="30" spans="5:12" ht="15" customHeight="1" x14ac:dyDescent="0.3">
      <c r="E30" s="13"/>
      <c r="F30" s="9"/>
      <c r="G30" s="9"/>
      <c r="H30" s="9"/>
      <c r="I30" s="35"/>
      <c r="J30" s="36"/>
      <c r="K30" s="36"/>
      <c r="L30" s="37"/>
    </row>
    <row r="31" spans="5:12" x14ac:dyDescent="0.3">
      <c r="E31" s="13"/>
      <c r="F31" s="9"/>
      <c r="G31" s="9"/>
      <c r="H31" s="9"/>
      <c r="I31" s="8"/>
      <c r="J31" s="9"/>
      <c r="K31" s="9"/>
      <c r="L31" s="12"/>
    </row>
    <row r="32" spans="5:12" ht="16.8" x14ac:dyDescent="0.4">
      <c r="E32" s="13"/>
      <c r="F32" s="9"/>
      <c r="G32" s="9"/>
      <c r="H32" s="9"/>
      <c r="I32" s="40" t="s">
        <v>7</v>
      </c>
      <c r="J32" s="39"/>
      <c r="K32" s="39"/>
      <c r="L32" s="14">
        <v>15000</v>
      </c>
    </row>
    <row r="33" spans="5:12" x14ac:dyDescent="0.3">
      <c r="E33" s="13"/>
      <c r="F33" s="9"/>
      <c r="G33" s="9"/>
      <c r="H33" s="9"/>
      <c r="I33" s="8"/>
      <c r="J33" s="9"/>
      <c r="K33" s="9"/>
      <c r="L33" s="12"/>
    </row>
    <row r="34" spans="5:12" x14ac:dyDescent="0.3">
      <c r="E34" s="13"/>
      <c r="F34" s="9"/>
      <c r="G34" s="9"/>
      <c r="H34" s="9"/>
      <c r="I34" s="8"/>
      <c r="J34" s="9"/>
      <c r="K34" s="9"/>
      <c r="L34" s="12"/>
    </row>
    <row r="35" spans="5:12" x14ac:dyDescent="0.3">
      <c r="E35" s="13"/>
      <c r="F35" s="9"/>
      <c r="G35" s="9"/>
      <c r="H35" s="9"/>
      <c r="I35" s="8"/>
      <c r="J35" s="9"/>
      <c r="K35" s="9"/>
      <c r="L35" s="12"/>
    </row>
    <row r="36" spans="5:12" ht="15.6" thickBot="1" x14ac:dyDescent="0.4">
      <c r="E36" s="15"/>
      <c r="F36" s="5" t="s">
        <v>9</v>
      </c>
      <c r="G36" s="5"/>
      <c r="H36" s="7">
        <f>SUM(H24:H35)</f>
        <v>30000</v>
      </c>
      <c r="I36" s="16"/>
      <c r="J36" s="5" t="s">
        <v>8</v>
      </c>
      <c r="K36" s="6"/>
      <c r="L36" s="17">
        <f>SUM(L24:L35)</f>
        <v>30000</v>
      </c>
    </row>
    <row r="37" spans="5:12" ht="15" thickTop="1" x14ac:dyDescent="0.3"/>
  </sheetData>
  <mergeCells count="7">
    <mergeCell ref="E22:H23"/>
    <mergeCell ref="I22:L23"/>
    <mergeCell ref="E25:G25"/>
    <mergeCell ref="I29:L30"/>
    <mergeCell ref="I32:K32"/>
    <mergeCell ref="E26:G26"/>
    <mergeCell ref="I25:K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C2C7-7238-438A-8761-057D58272C3E}">
  <dimension ref="D21:K37"/>
  <sheetViews>
    <sheetView showGridLines="0" workbookViewId="0">
      <selection activeCell="D22" sqref="D22:K36"/>
    </sheetView>
  </sheetViews>
  <sheetFormatPr baseColWidth="10" defaultColWidth="8.88671875" defaultRowHeight="14.4" x14ac:dyDescent="0.3"/>
  <cols>
    <col min="7" max="7" width="11.33203125" bestFit="1" customWidth="1"/>
    <col min="11" max="11" width="11.33203125" bestFit="1" customWidth="1"/>
  </cols>
  <sheetData>
    <row r="21" spans="4:11" ht="15" thickBot="1" x14ac:dyDescent="0.35"/>
    <row r="22" spans="4:11" ht="15" customHeight="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ht="15" customHeight="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22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5</v>
      </c>
      <c r="E25" s="39"/>
      <c r="F25" s="39"/>
      <c r="G25" s="10">
        <f>5000+(10*350)</f>
        <v>8500</v>
      </c>
      <c r="H25" s="40" t="s">
        <v>10</v>
      </c>
      <c r="I25" s="39"/>
      <c r="J25" s="39"/>
      <c r="K25" s="14">
        <v>15000</v>
      </c>
    </row>
    <row r="26" spans="4:11" ht="16.8" x14ac:dyDescent="0.4">
      <c r="D26" s="38" t="s">
        <v>11</v>
      </c>
      <c r="E26" s="39"/>
      <c r="F26" s="39"/>
      <c r="G26" s="10">
        <f>115*200</f>
        <v>23000</v>
      </c>
      <c r="H26" s="8"/>
      <c r="I26" s="9"/>
      <c r="J26" s="9"/>
      <c r="K26" s="12"/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5" customHeight="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ht="15" customHeight="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15000</v>
      </c>
    </row>
    <row r="33" spans="4:11" x14ac:dyDescent="0.3">
      <c r="D33" s="13"/>
      <c r="E33" s="9"/>
      <c r="F33" s="9"/>
      <c r="G33" s="9"/>
      <c r="H33" s="8" t="s">
        <v>12</v>
      </c>
      <c r="I33" s="9"/>
      <c r="J33" s="9"/>
      <c r="K33" s="23">
        <f>10*350-10*200</f>
        <v>1500</v>
      </c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SUM(G24:G35)</f>
        <v>31500</v>
      </c>
      <c r="H36" s="16"/>
      <c r="I36" s="5" t="s">
        <v>8</v>
      </c>
      <c r="J36" s="6"/>
      <c r="K36" s="17">
        <f>SUM(K24:K35)</f>
        <v>31500</v>
      </c>
    </row>
    <row r="37" spans="4:11" ht="15" thickTop="1" x14ac:dyDescent="0.3"/>
  </sheetData>
  <mergeCells count="7">
    <mergeCell ref="D22:G23"/>
    <mergeCell ref="H22:K23"/>
    <mergeCell ref="D25:F25"/>
    <mergeCell ref="H29:K30"/>
    <mergeCell ref="H32:J32"/>
    <mergeCell ref="H25:J25"/>
    <mergeCell ref="D26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750C-724C-4915-8260-3754896989DF}">
  <dimension ref="D21:K37"/>
  <sheetViews>
    <sheetView showGridLines="0" topLeftCell="A10" workbookViewId="0">
      <selection activeCell="D22" sqref="D22:K36"/>
    </sheetView>
  </sheetViews>
  <sheetFormatPr baseColWidth="10" defaultColWidth="8.88671875" defaultRowHeight="14.4" x14ac:dyDescent="0.3"/>
  <cols>
    <col min="7" max="7" width="11.33203125" bestFit="1" customWidth="1"/>
    <col min="11" max="11" width="11.33203125" bestFit="1" customWidth="1"/>
  </cols>
  <sheetData>
    <row r="21" spans="4:11" ht="15" thickBot="1" x14ac:dyDescent="0.35"/>
    <row r="22" spans="4:11" ht="15" customHeight="1" x14ac:dyDescent="0.3">
      <c r="D22" s="25" t="s">
        <v>2</v>
      </c>
      <c r="E22" s="26"/>
      <c r="F22" s="26"/>
      <c r="G22" s="26"/>
      <c r="H22" s="29" t="s">
        <v>3</v>
      </c>
      <c r="I22" s="30"/>
      <c r="J22" s="30"/>
      <c r="K22" s="31"/>
    </row>
    <row r="23" spans="4:11" ht="15" customHeight="1" x14ac:dyDescent="0.3">
      <c r="D23" s="27"/>
      <c r="E23" s="28"/>
      <c r="F23" s="28"/>
      <c r="G23" s="28"/>
      <c r="H23" s="32"/>
      <c r="I23" s="33"/>
      <c r="J23" s="33"/>
      <c r="K23" s="34"/>
    </row>
    <row r="24" spans="4:11" ht="16.8" x14ac:dyDescent="0.4">
      <c r="D24" s="22"/>
      <c r="E24" s="9"/>
      <c r="F24" s="9"/>
      <c r="G24" s="9"/>
      <c r="H24" s="8"/>
      <c r="I24" s="9"/>
      <c r="J24" s="9"/>
      <c r="K24" s="12"/>
    </row>
    <row r="25" spans="4:11" ht="16.8" x14ac:dyDescent="0.4">
      <c r="D25" s="38" t="s">
        <v>5</v>
      </c>
      <c r="E25" s="39"/>
      <c r="F25" s="39"/>
      <c r="G25" s="10">
        <f>5000+3500-5000</f>
        <v>3500</v>
      </c>
      <c r="H25" s="40" t="s">
        <v>10</v>
      </c>
      <c r="I25" s="39"/>
      <c r="J25" s="39"/>
      <c r="K25" s="14">
        <f>15000-5000</f>
        <v>10000</v>
      </c>
    </row>
    <row r="26" spans="4:11" ht="16.8" x14ac:dyDescent="0.4">
      <c r="D26" s="38" t="s">
        <v>11</v>
      </c>
      <c r="E26" s="39"/>
      <c r="F26" s="39"/>
      <c r="G26" s="10">
        <f>115*200</f>
        <v>23000</v>
      </c>
      <c r="H26" s="8"/>
      <c r="I26" s="9"/>
      <c r="J26" s="9"/>
      <c r="K26" s="12"/>
    </row>
    <row r="27" spans="4:11" x14ac:dyDescent="0.3">
      <c r="D27" s="13"/>
      <c r="E27" s="9"/>
      <c r="F27" s="9"/>
      <c r="G27" s="9"/>
      <c r="H27" s="8"/>
      <c r="I27" s="9"/>
      <c r="J27" s="9"/>
      <c r="K27" s="12"/>
    </row>
    <row r="28" spans="4:11" x14ac:dyDescent="0.3">
      <c r="D28" s="13"/>
      <c r="E28" s="9"/>
      <c r="F28" s="9"/>
      <c r="G28" s="9"/>
      <c r="H28" s="8"/>
      <c r="I28" s="9"/>
      <c r="J28" s="9"/>
      <c r="K28" s="12"/>
    </row>
    <row r="29" spans="4:11" ht="15" customHeight="1" x14ac:dyDescent="0.3">
      <c r="D29" s="13"/>
      <c r="E29" s="9"/>
      <c r="F29" s="9"/>
      <c r="G29" s="9"/>
      <c r="H29" s="35" t="s">
        <v>4</v>
      </c>
      <c r="I29" s="36"/>
      <c r="J29" s="36"/>
      <c r="K29" s="37"/>
    </row>
    <row r="30" spans="4:11" ht="15" customHeight="1" x14ac:dyDescent="0.3">
      <c r="D30" s="13"/>
      <c r="E30" s="9"/>
      <c r="F30" s="9"/>
      <c r="G30" s="9"/>
      <c r="H30" s="35"/>
      <c r="I30" s="36"/>
      <c r="J30" s="36"/>
      <c r="K30" s="37"/>
    </row>
    <row r="31" spans="4:11" x14ac:dyDescent="0.3">
      <c r="D31" s="13"/>
      <c r="E31" s="9"/>
      <c r="F31" s="9"/>
      <c r="G31" s="9"/>
      <c r="H31" s="8"/>
      <c r="I31" s="9"/>
      <c r="J31" s="9"/>
      <c r="K31" s="12"/>
    </row>
    <row r="32" spans="4:11" ht="16.8" x14ac:dyDescent="0.4">
      <c r="D32" s="13"/>
      <c r="E32" s="9"/>
      <c r="F32" s="9"/>
      <c r="G32" s="9"/>
      <c r="H32" s="40" t="s">
        <v>7</v>
      </c>
      <c r="I32" s="39"/>
      <c r="J32" s="39"/>
      <c r="K32" s="14">
        <v>15000</v>
      </c>
    </row>
    <row r="33" spans="4:11" ht="16.8" x14ac:dyDescent="0.4">
      <c r="D33" s="13"/>
      <c r="E33" s="9"/>
      <c r="F33" s="9"/>
      <c r="G33" s="9"/>
      <c r="H33" s="40" t="s">
        <v>12</v>
      </c>
      <c r="I33" s="39"/>
      <c r="J33" s="39"/>
      <c r="K33" s="14">
        <v>1500</v>
      </c>
    </row>
    <row r="34" spans="4:11" x14ac:dyDescent="0.3">
      <c r="D34" s="13"/>
      <c r="E34" s="9"/>
      <c r="F34" s="9"/>
      <c r="G34" s="9"/>
      <c r="H34" s="8"/>
      <c r="I34" s="9"/>
      <c r="J34" s="9"/>
      <c r="K34" s="12"/>
    </row>
    <row r="35" spans="4:11" x14ac:dyDescent="0.3">
      <c r="D35" s="13"/>
      <c r="E35" s="9"/>
      <c r="F35" s="9"/>
      <c r="G35" s="9"/>
      <c r="H35" s="8"/>
      <c r="I35" s="9"/>
      <c r="J35" s="9"/>
      <c r="K35" s="12"/>
    </row>
    <row r="36" spans="4:11" ht="15.6" thickBot="1" x14ac:dyDescent="0.4">
      <c r="D36" s="15"/>
      <c r="E36" s="5" t="s">
        <v>9</v>
      </c>
      <c r="F36" s="5"/>
      <c r="G36" s="7">
        <f>SUM(G24:G35)</f>
        <v>26500</v>
      </c>
      <c r="H36" s="16"/>
      <c r="I36" s="5" t="s">
        <v>8</v>
      </c>
      <c r="J36" s="6"/>
      <c r="K36" s="17">
        <f>SUM(K24:K35)</f>
        <v>26500</v>
      </c>
    </row>
    <row r="37" spans="4:11" ht="15" thickTop="1" x14ac:dyDescent="0.3"/>
  </sheetData>
  <mergeCells count="8">
    <mergeCell ref="H25:J25"/>
    <mergeCell ref="D26:F26"/>
    <mergeCell ref="H33:J33"/>
    <mergeCell ref="D22:G23"/>
    <mergeCell ref="H22:K23"/>
    <mergeCell ref="D25:F25"/>
    <mergeCell ref="H29:K30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Bienvenida</vt:lpstr>
      <vt:lpstr>Zapatos Dinho</vt:lpstr>
      <vt:lpstr>Ecuación Contable</vt:lpstr>
      <vt:lpstr>Ahorros</vt:lpstr>
      <vt:lpstr>Préstamo</vt:lpstr>
      <vt:lpstr>Compra</vt:lpstr>
      <vt:lpstr>Pedido 1</vt:lpstr>
      <vt:lpstr>Pago Préstamo</vt:lpstr>
      <vt:lpstr>Pedido 2</vt:lpstr>
      <vt:lpstr>Web Hosting</vt:lpstr>
      <vt:lpstr>Final</vt:lpstr>
      <vt:lpstr>Ejercicio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dmi271</dc:creator>
  <cp:lastModifiedBy>Dan Contreras</cp:lastModifiedBy>
  <dcterms:created xsi:type="dcterms:W3CDTF">2019-01-23T19:22:22Z</dcterms:created>
  <dcterms:modified xsi:type="dcterms:W3CDTF">2019-11-21T00:47:39Z</dcterms:modified>
</cp:coreProperties>
</file>